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AM GIANG - HÒA TIẾN (XÃ MỚI)\CV, TT, BÁO CÁO\UBND xã\Quyết định 2025\"/>
    </mc:Choice>
  </mc:AlternateContent>
  <bookViews>
    <workbookView xWindow="-105" yWindow="-105" windowWidth="16605" windowHeight="8835" tabRatio="936" activeTab="3"/>
  </bookViews>
  <sheets>
    <sheet name="01. Can doi" sheetId="12" r:id="rId1"/>
    <sheet name=" 02.Thu" sheetId="13" r:id="rId2"/>
    <sheet name="03. Chi" sheetId="14" r:id="rId3"/>
    <sheet name="04. Tổng Hợp TX" sheetId="1" r:id="rId4"/>
    <sheet name="05. Tiet kiem" sheetId="10" r:id="rId5"/>
    <sheet name=" 06. Thu SN" sheetId="9" r:id="rId6"/>
  </sheets>
  <externalReferences>
    <externalReference r:id="rId7"/>
  </externalReferences>
  <definedNames>
    <definedName name="_xlnm.Print_Titles" localSheetId="1">' 02.Thu'!$5:$31</definedName>
    <definedName name="_xlnm.Print_Titles" localSheetId="2">'03. Chi'!$6:$8</definedName>
    <definedName name="_xlnm.Print_Titles" localSheetId="3">'04. Tổng Hợp TX'!$7:$8</definedName>
    <definedName name="_xlnm.Print_Titles" localSheetId="4">'05. Tiet kiem'!$8:$9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D17" i="1"/>
  <c r="D16" i="1"/>
  <c r="D15" i="1"/>
  <c r="D14" i="1"/>
  <c r="D13" i="1"/>
  <c r="D12" i="1"/>
  <c r="D17" i="14" l="1"/>
  <c r="E17" i="14"/>
  <c r="G17" i="14"/>
  <c r="F17" i="14" l="1"/>
  <c r="A6" i="9" l="1"/>
  <c r="R37" i="1"/>
  <c r="Q37" i="1"/>
  <c r="P37" i="1"/>
  <c r="O37" i="1"/>
  <c r="N37" i="1"/>
  <c r="M37" i="1"/>
  <c r="L37" i="1"/>
  <c r="K37" i="1"/>
  <c r="J37" i="1"/>
  <c r="I37" i="1"/>
  <c r="G37" i="1"/>
  <c r="F37" i="1"/>
  <c r="R36" i="1"/>
  <c r="R38" i="1" s="1"/>
  <c r="Q36" i="1"/>
  <c r="Q38" i="1" s="1"/>
  <c r="P36" i="1"/>
  <c r="P38" i="1" s="1"/>
  <c r="O36" i="1"/>
  <c r="O38" i="1" s="1"/>
  <c r="N36" i="1"/>
  <c r="N38" i="1" s="1"/>
  <c r="M36" i="1"/>
  <c r="M38" i="1" s="1"/>
  <c r="L36" i="1"/>
  <c r="L38" i="1" s="1"/>
  <c r="K36" i="1"/>
  <c r="K38" i="1" s="1"/>
  <c r="J36" i="1"/>
  <c r="J38" i="1" s="1"/>
  <c r="I36" i="1"/>
  <c r="I38" i="1" s="1"/>
  <c r="G36" i="1"/>
  <c r="G38" i="1" s="1"/>
  <c r="F36" i="1"/>
  <c r="F38" i="1" s="1"/>
  <c r="R35" i="1"/>
  <c r="R34" i="1"/>
  <c r="R33" i="1"/>
  <c r="R32" i="1"/>
  <c r="R31" i="1"/>
  <c r="R30" i="1"/>
  <c r="R29" i="1"/>
  <c r="R28" i="1"/>
  <c r="R27" i="1"/>
  <c r="Q35" i="1"/>
  <c r="Q34" i="1"/>
  <c r="Q33" i="1"/>
  <c r="Q32" i="1"/>
  <c r="Q31" i="1"/>
  <c r="Q30" i="1"/>
  <c r="Q29" i="1"/>
  <c r="Q28" i="1"/>
  <c r="Q27" i="1"/>
  <c r="P35" i="1"/>
  <c r="P34" i="1"/>
  <c r="P33" i="1"/>
  <c r="P32" i="1"/>
  <c r="P31" i="1"/>
  <c r="P30" i="1"/>
  <c r="P29" i="1"/>
  <c r="P28" i="1"/>
  <c r="P27" i="1"/>
  <c r="O35" i="1"/>
  <c r="O34" i="1"/>
  <c r="O33" i="1"/>
  <c r="O32" i="1"/>
  <c r="O31" i="1"/>
  <c r="O30" i="1"/>
  <c r="O29" i="1"/>
  <c r="O28" i="1"/>
  <c r="O27" i="1"/>
  <c r="N35" i="1"/>
  <c r="N34" i="1"/>
  <c r="N33" i="1"/>
  <c r="N32" i="1"/>
  <c r="N31" i="1"/>
  <c r="N30" i="1"/>
  <c r="N29" i="1"/>
  <c r="N28" i="1"/>
  <c r="N27" i="1"/>
  <c r="M35" i="1"/>
  <c r="M34" i="1"/>
  <c r="M33" i="1"/>
  <c r="M32" i="1"/>
  <c r="M31" i="1"/>
  <c r="M30" i="1"/>
  <c r="M29" i="1"/>
  <c r="M28" i="1"/>
  <c r="M27" i="1"/>
  <c r="L35" i="1"/>
  <c r="L34" i="1"/>
  <c r="L33" i="1"/>
  <c r="L32" i="1"/>
  <c r="L31" i="1"/>
  <c r="L30" i="1"/>
  <c r="L29" i="1"/>
  <c r="L28" i="1"/>
  <c r="L27" i="1"/>
  <c r="K35" i="1"/>
  <c r="K34" i="1"/>
  <c r="K33" i="1"/>
  <c r="K32" i="1"/>
  <c r="K31" i="1"/>
  <c r="K30" i="1"/>
  <c r="K29" i="1"/>
  <c r="K28" i="1"/>
  <c r="K27" i="1"/>
  <c r="J35" i="1"/>
  <c r="J34" i="1"/>
  <c r="J33" i="1"/>
  <c r="J32" i="1"/>
  <c r="J31" i="1"/>
  <c r="J30" i="1"/>
  <c r="J29" i="1"/>
  <c r="J28" i="1"/>
  <c r="I35" i="1"/>
  <c r="I34" i="1"/>
  <c r="I33" i="1"/>
  <c r="I32" i="1"/>
  <c r="I31" i="1"/>
  <c r="I30" i="1"/>
  <c r="I29" i="1"/>
  <c r="I28" i="1"/>
  <c r="J27" i="1"/>
  <c r="I27" i="1"/>
  <c r="H35" i="1"/>
  <c r="H34" i="1"/>
  <c r="H33" i="1"/>
  <c r="H32" i="1"/>
  <c r="H31" i="1"/>
  <c r="H30" i="1"/>
  <c r="H29" i="1"/>
  <c r="H28" i="1"/>
  <c r="H27" i="1"/>
  <c r="G35" i="1"/>
  <c r="G34" i="1"/>
  <c r="G33" i="1"/>
  <c r="G32" i="1"/>
  <c r="G31" i="1"/>
  <c r="G30" i="1"/>
  <c r="G29" i="1"/>
  <c r="G28" i="1"/>
  <c r="D27" i="1"/>
  <c r="G27" i="1"/>
  <c r="D35" i="1"/>
  <c r="D34" i="1"/>
  <c r="D33" i="1"/>
  <c r="D32" i="1"/>
  <c r="D31" i="1"/>
  <c r="D30" i="1"/>
  <c r="D29" i="1"/>
  <c r="D28" i="1"/>
  <c r="F35" i="1"/>
  <c r="F34" i="1"/>
  <c r="F33" i="1"/>
  <c r="F32" i="1"/>
  <c r="F31" i="1"/>
  <c r="F30" i="1"/>
  <c r="F29" i="1"/>
  <c r="F28" i="1"/>
  <c r="F27" i="1"/>
  <c r="R18" i="1"/>
  <c r="R17" i="1"/>
  <c r="R16" i="1"/>
  <c r="R15" i="1"/>
  <c r="R14" i="1"/>
  <c r="R13" i="1"/>
  <c r="R12" i="1"/>
  <c r="Q18" i="1"/>
  <c r="Q17" i="1"/>
  <c r="Q16" i="1"/>
  <c r="Q15" i="1"/>
  <c r="Q14" i="1"/>
  <c r="Q13" i="1"/>
  <c r="Q12" i="1"/>
  <c r="P18" i="1"/>
  <c r="P17" i="1"/>
  <c r="P16" i="1"/>
  <c r="P15" i="1"/>
  <c r="P14" i="1"/>
  <c r="P13" i="1"/>
  <c r="P12" i="1"/>
  <c r="O18" i="1"/>
  <c r="O17" i="1"/>
  <c r="O16" i="1"/>
  <c r="O15" i="1"/>
  <c r="O14" i="1"/>
  <c r="O13" i="1"/>
  <c r="O12" i="1"/>
  <c r="N18" i="1"/>
  <c r="N17" i="1"/>
  <c r="N16" i="1"/>
  <c r="N15" i="1"/>
  <c r="N14" i="1"/>
  <c r="N13" i="1"/>
  <c r="N12" i="1"/>
  <c r="M18" i="1"/>
  <c r="M17" i="1"/>
  <c r="M16" i="1"/>
  <c r="M15" i="1"/>
  <c r="M14" i="1"/>
  <c r="M13" i="1"/>
  <c r="M12" i="1"/>
  <c r="L18" i="1"/>
  <c r="L17" i="1"/>
  <c r="L16" i="1"/>
  <c r="L15" i="1"/>
  <c r="L14" i="1"/>
  <c r="L13" i="1"/>
  <c r="L12" i="1"/>
  <c r="K18" i="1"/>
  <c r="K17" i="1"/>
  <c r="K16" i="1"/>
  <c r="K15" i="1"/>
  <c r="K14" i="1"/>
  <c r="K13" i="1"/>
  <c r="K12" i="1"/>
  <c r="J18" i="1"/>
  <c r="J17" i="1"/>
  <c r="J16" i="1"/>
  <c r="J15" i="1"/>
  <c r="J14" i="1"/>
  <c r="J13" i="1"/>
  <c r="J12" i="1"/>
  <c r="D25" i="1"/>
  <c r="D24" i="1"/>
  <c r="D23" i="1"/>
  <c r="D22" i="1"/>
  <c r="D21" i="1"/>
  <c r="D20" i="1"/>
  <c r="I18" i="1"/>
  <c r="I17" i="1"/>
  <c r="I16" i="1"/>
  <c r="I15" i="1"/>
  <c r="I14" i="1"/>
  <c r="I13" i="1"/>
  <c r="I12" i="1"/>
  <c r="H25" i="1" l="1"/>
  <c r="H24" i="1"/>
  <c r="H23" i="1"/>
  <c r="H22" i="1"/>
  <c r="H21" i="1"/>
  <c r="H18" i="1"/>
  <c r="H17" i="1"/>
  <c r="H16" i="1"/>
  <c r="H15" i="1"/>
  <c r="H14" i="1"/>
  <c r="H13" i="1"/>
  <c r="H12" i="1"/>
  <c r="G18" i="1"/>
  <c r="G17" i="1"/>
  <c r="G16" i="1"/>
  <c r="G15" i="1"/>
  <c r="G14" i="1"/>
  <c r="G13" i="1"/>
  <c r="G12" i="1"/>
  <c r="F18" i="1"/>
  <c r="F17" i="1"/>
  <c r="F16" i="1"/>
  <c r="F15" i="1"/>
  <c r="F14" i="1"/>
  <c r="F13" i="1"/>
  <c r="F12" i="1"/>
  <c r="A5" i="1" l="1"/>
  <c r="D53" i="10" l="1"/>
  <c r="D52" i="10"/>
  <c r="D51" i="10"/>
  <c r="D50" i="10"/>
  <c r="D49" i="10"/>
  <c r="D46" i="10"/>
  <c r="D45" i="10"/>
  <c r="D44" i="10"/>
  <c r="D43" i="10"/>
  <c r="D42" i="10"/>
  <c r="D41" i="10"/>
  <c r="D39" i="10"/>
  <c r="D38" i="10"/>
  <c r="D36" i="10"/>
  <c r="D35" i="10"/>
  <c r="D34" i="10"/>
  <c r="D33" i="10"/>
  <c r="D32" i="10"/>
  <c r="D31" i="10"/>
  <c r="D30" i="10"/>
  <c r="D28" i="10"/>
  <c r="D27" i="10"/>
  <c r="D26" i="10"/>
  <c r="D25" i="10"/>
  <c r="D23" i="10"/>
  <c r="D22" i="10"/>
  <c r="D21" i="10"/>
  <c r="D20" i="10"/>
  <c r="D19" i="10"/>
  <c r="D18" i="10"/>
  <c r="D16" i="10"/>
  <c r="D15" i="10"/>
  <c r="D13" i="10"/>
  <c r="E26" i="10" l="1"/>
  <c r="F26" i="10" s="1"/>
  <c r="D24" i="10"/>
  <c r="E32" i="10" l="1"/>
  <c r="F32" i="10" l="1"/>
  <c r="E46" i="10"/>
  <c r="F46" i="10" s="1"/>
  <c r="E45" i="10"/>
  <c r="F45" i="10" s="1"/>
  <c r="E44" i="10"/>
  <c r="E43" i="10"/>
  <c r="E42" i="10"/>
  <c r="E38" i="10"/>
  <c r="F38" i="10" s="1"/>
  <c r="E36" i="10"/>
  <c r="F36" i="10" s="1"/>
  <c r="E35" i="10"/>
  <c r="F35" i="10" s="1"/>
  <c r="E34" i="10"/>
  <c r="F34" i="10" s="1"/>
  <c r="E33" i="10"/>
  <c r="E31" i="10"/>
  <c r="E30" i="10"/>
  <c r="E29" i="10" l="1"/>
  <c r="D40" i="10"/>
  <c r="E41" i="10"/>
  <c r="F33" i="10"/>
  <c r="F42" i="10"/>
  <c r="F30" i="10"/>
  <c r="F31" i="10"/>
  <c r="F43" i="10"/>
  <c r="F44" i="10"/>
  <c r="F29" i="10" l="1"/>
  <c r="E40" i="10"/>
  <c r="F41" i="10"/>
  <c r="F40" i="10" s="1"/>
  <c r="C15" i="14" l="1"/>
  <c r="E12" i="14" l="1"/>
  <c r="D14" i="14"/>
  <c r="D49" i="13"/>
  <c r="D56" i="13"/>
  <c r="D54" i="13"/>
  <c r="D55" i="13"/>
  <c r="C58" i="13"/>
  <c r="D58" i="13"/>
  <c r="C68" i="13"/>
  <c r="C53" i="13"/>
  <c r="D53" i="13" l="1"/>
  <c r="D16" i="14"/>
  <c r="C16" i="14" s="1"/>
  <c r="D37" i="13"/>
  <c r="D38" i="13"/>
  <c r="D39" i="13"/>
  <c r="D40" i="13"/>
  <c r="D41" i="13"/>
  <c r="D42" i="13"/>
  <c r="D43" i="13"/>
  <c r="C32" i="14" l="1"/>
  <c r="D39" i="14" l="1"/>
  <c r="C39" i="14" s="1"/>
  <c r="C38" i="14"/>
  <c r="C36" i="14"/>
  <c r="E35" i="14"/>
  <c r="E34" i="14" l="1"/>
  <c r="C37" i="14"/>
  <c r="D35" i="14"/>
  <c r="D34" i="14" l="1"/>
  <c r="C35" i="14"/>
  <c r="C34" i="14" l="1"/>
  <c r="A5" i="14" l="1"/>
  <c r="A4" i="13" l="1"/>
  <c r="J26" i="1" l="1"/>
  <c r="K26" i="1"/>
  <c r="E28" i="1" l="1"/>
  <c r="E30" i="1"/>
  <c r="C30" i="1" s="1"/>
  <c r="E33" i="1"/>
  <c r="C33" i="1" s="1"/>
  <c r="E34" i="1"/>
  <c r="C34" i="1" s="1"/>
  <c r="E35" i="1"/>
  <c r="C35" i="1" s="1"/>
  <c r="D13" i="14"/>
  <c r="D12" i="14" s="1"/>
  <c r="F19" i="1" l="1"/>
  <c r="G19" i="1"/>
  <c r="I19" i="1"/>
  <c r="J19" i="1"/>
  <c r="K19" i="1"/>
  <c r="L19" i="1"/>
  <c r="M19" i="1"/>
  <c r="N19" i="1"/>
  <c r="O19" i="1"/>
  <c r="P19" i="1"/>
  <c r="Q19" i="1"/>
  <c r="R19" i="1"/>
  <c r="E31" i="1"/>
  <c r="C31" i="1" s="1"/>
  <c r="E29" i="1"/>
  <c r="C29" i="1" s="1"/>
  <c r="D19" i="1" l="1"/>
  <c r="E50" i="10" l="1"/>
  <c r="F50" i="10" s="1"/>
  <c r="E53" i="10"/>
  <c r="F53" i="10" s="1"/>
  <c r="E51" i="10"/>
  <c r="F51" i="10" s="1"/>
  <c r="E52" i="10" l="1"/>
  <c r="F52" i="10" s="1"/>
  <c r="E49" i="10"/>
  <c r="F49" i="10" s="1"/>
  <c r="C28" i="1" l="1"/>
  <c r="F13" i="9" l="1"/>
  <c r="D13" i="9" s="1"/>
  <c r="F14" i="9"/>
  <c r="D14" i="9" s="1"/>
  <c r="F15" i="9"/>
  <c r="D15" i="9" s="1"/>
  <c r="F16" i="9"/>
  <c r="D16" i="9" s="1"/>
  <c r="F17" i="9"/>
  <c r="D17" i="9" s="1"/>
  <c r="F12" i="9"/>
  <c r="D12" i="9" s="1"/>
  <c r="E39" i="10" l="1"/>
  <c r="E23" i="10"/>
  <c r="E22" i="10"/>
  <c r="F22" i="10" s="1"/>
  <c r="E21" i="10"/>
  <c r="E20" i="10"/>
  <c r="F20" i="10" s="1"/>
  <c r="E15" i="10"/>
  <c r="E16" i="10"/>
  <c r="F16" i="10" s="1"/>
  <c r="D12" i="10"/>
  <c r="E32" i="1"/>
  <c r="C32" i="1" s="1"/>
  <c r="F21" i="10" l="1"/>
  <c r="F39" i="10"/>
  <c r="E37" i="10"/>
  <c r="F15" i="10"/>
  <c r="E14" i="10"/>
  <c r="F23" i="10"/>
  <c r="L26" i="1"/>
  <c r="E28" i="10"/>
  <c r="F28" i="10" s="1"/>
  <c r="E19" i="10"/>
  <c r="E18" i="10"/>
  <c r="O26" i="1"/>
  <c r="E25" i="10"/>
  <c r="E27" i="10"/>
  <c r="D37" i="10"/>
  <c r="D29" i="10"/>
  <c r="D14" i="10"/>
  <c r="D17" i="10"/>
  <c r="E13" i="10"/>
  <c r="E24" i="10" l="1"/>
  <c r="F14" i="10"/>
  <c r="M26" i="1"/>
  <c r="I26" i="1"/>
  <c r="F37" i="10"/>
  <c r="F27" i="10"/>
  <c r="F19" i="10"/>
  <c r="F25" i="10"/>
  <c r="F18" i="10"/>
  <c r="E17" i="10"/>
  <c r="F13" i="10"/>
  <c r="E12" i="10"/>
  <c r="F24" i="10" l="1"/>
  <c r="N26" i="1"/>
  <c r="R26" i="1"/>
  <c r="F12" i="10"/>
  <c r="F17" i="10"/>
  <c r="F26" i="1" l="1"/>
  <c r="G26" i="1"/>
  <c r="P26" i="1"/>
  <c r="Q26" i="1"/>
  <c r="G13" i="9" l="1"/>
  <c r="G14" i="9"/>
  <c r="G15" i="9"/>
  <c r="G16" i="9"/>
  <c r="G17" i="9"/>
  <c r="G12" i="9"/>
  <c r="C45" i="13" l="1"/>
  <c r="D70" i="13"/>
  <c r="D69" i="13"/>
  <c r="C63" i="13"/>
  <c r="D63" i="13"/>
  <c r="D68" i="13" l="1"/>
  <c r="B13" i="12"/>
  <c r="B12" i="12"/>
  <c r="C52" i="13"/>
  <c r="D52" i="13"/>
  <c r="C44" i="13" l="1"/>
  <c r="D47" i="13"/>
  <c r="D48" i="13"/>
  <c r="D46" i="13"/>
  <c r="C14" i="14"/>
  <c r="C13" i="14"/>
  <c r="C12" i="14" s="1"/>
  <c r="C33" i="14"/>
  <c r="D11" i="12" s="1"/>
  <c r="B19" i="14"/>
  <c r="D11" i="14" l="1"/>
  <c r="D10" i="14" s="1"/>
  <c r="D45" i="13"/>
  <c r="D44" i="13" s="1"/>
  <c r="D9" i="12" l="1"/>
  <c r="B10" i="12"/>
  <c r="F11" i="9" l="1"/>
  <c r="E11" i="9"/>
  <c r="D11" i="9"/>
  <c r="C11" i="9"/>
  <c r="E12" i="1" l="1"/>
  <c r="E24" i="1" l="1"/>
  <c r="C24" i="1" s="1"/>
  <c r="E23" i="1"/>
  <c r="C23" i="1" s="1"/>
  <c r="E22" i="1"/>
  <c r="C22" i="1" s="1"/>
  <c r="E25" i="1"/>
  <c r="C25" i="1" s="1"/>
  <c r="E21" i="1" l="1"/>
  <c r="D26" i="1"/>
  <c r="C21" i="1" l="1"/>
  <c r="E14" i="1" l="1"/>
  <c r="N11" i="1" l="1"/>
  <c r="N10" i="1" s="1"/>
  <c r="J11" i="1"/>
  <c r="I11" i="1"/>
  <c r="I10" i="1" s="1"/>
  <c r="I6" i="1" l="1"/>
  <c r="N6" i="1"/>
  <c r="J10" i="1"/>
  <c r="O11" i="1"/>
  <c r="O10" i="1" s="1"/>
  <c r="G11" i="1"/>
  <c r="G10" i="1" s="1"/>
  <c r="L11" i="1"/>
  <c r="L10" i="1" s="1"/>
  <c r="M11" i="1"/>
  <c r="M10" i="1" s="1"/>
  <c r="K11" i="1"/>
  <c r="K10" i="1" s="1"/>
  <c r="H11" i="1"/>
  <c r="Q11" i="1"/>
  <c r="Q10" i="1" s="1"/>
  <c r="F11" i="1"/>
  <c r="R11" i="1"/>
  <c r="R10" i="1" s="1"/>
  <c r="P11" i="1"/>
  <c r="P10" i="1" s="1"/>
  <c r="E15" i="1"/>
  <c r="E29" i="14"/>
  <c r="E20" i="14"/>
  <c r="C20" i="14" s="1"/>
  <c r="E16" i="1"/>
  <c r="E18" i="1"/>
  <c r="E17" i="1"/>
  <c r="C17" i="1" s="1"/>
  <c r="E13" i="1"/>
  <c r="P6" i="1" l="1"/>
  <c r="R6" i="1"/>
  <c r="J6" i="1"/>
  <c r="G6" i="1"/>
  <c r="Q6" i="1"/>
  <c r="O6" i="1"/>
  <c r="M6" i="1"/>
  <c r="K6" i="1"/>
  <c r="L6" i="1"/>
  <c r="E27" i="14"/>
  <c r="C27" i="14" s="1"/>
  <c r="E11" i="1"/>
  <c r="C29" i="14"/>
  <c r="E30" i="14"/>
  <c r="C30" i="14" s="1"/>
  <c r="C26" i="14"/>
  <c r="E28" i="14"/>
  <c r="C19" i="14"/>
  <c r="E22" i="14"/>
  <c r="E24" i="14"/>
  <c r="E25" i="14"/>
  <c r="E23" i="14"/>
  <c r="C23" i="14" s="1"/>
  <c r="C28" i="14" l="1"/>
  <c r="D13" i="12"/>
  <c r="B11" i="12" s="1"/>
  <c r="C22" i="14"/>
  <c r="C24" i="14"/>
  <c r="C25" i="14"/>
  <c r="F10" i="1" l="1"/>
  <c r="E27" i="1"/>
  <c r="F6" i="1" l="1"/>
  <c r="C27" i="1"/>
  <c r="E21" i="14"/>
  <c r="C21" i="14" l="1"/>
  <c r="D36" i="13" l="1"/>
  <c r="C35" i="13"/>
  <c r="C34" i="13" l="1"/>
  <c r="D35" i="13"/>
  <c r="D34" i="13" s="1"/>
  <c r="C33" i="13" l="1"/>
  <c r="D33" i="13"/>
  <c r="B9" i="12"/>
  <c r="B8" i="12" s="1"/>
  <c r="C14" i="1" l="1"/>
  <c r="C18" i="1" l="1"/>
  <c r="D48" i="10" l="1"/>
  <c r="H20" i="1" l="1"/>
  <c r="E48" i="10"/>
  <c r="D47" i="10"/>
  <c r="D11" i="10" s="1"/>
  <c r="D7" i="10" s="1"/>
  <c r="E20" i="1" l="1"/>
  <c r="H19" i="1"/>
  <c r="H37" i="1"/>
  <c r="E37" i="1" s="1"/>
  <c r="C37" i="1" s="1"/>
  <c r="F48" i="10"/>
  <c r="F47" i="10" s="1"/>
  <c r="F11" i="10" s="1"/>
  <c r="F7" i="10" s="1"/>
  <c r="E47" i="10"/>
  <c r="E11" i="10" s="1"/>
  <c r="H36" i="1"/>
  <c r="C20" i="1" l="1"/>
  <c r="C19" i="1" s="1"/>
  <c r="E19" i="1"/>
  <c r="C31" i="14"/>
  <c r="D12" i="12" s="1"/>
  <c r="E7" i="10"/>
  <c r="H38" i="1"/>
  <c r="E36" i="1"/>
  <c r="H26" i="1"/>
  <c r="H10" i="1" s="1"/>
  <c r="H6" i="1" l="1"/>
  <c r="E18" i="14"/>
  <c r="C36" i="1"/>
  <c r="C26" i="1" s="1"/>
  <c r="E26" i="1"/>
  <c r="E10" i="1" s="1"/>
  <c r="E11" i="14" l="1"/>
  <c r="E10" i="14" s="1"/>
  <c r="C18" i="14"/>
  <c r="C17" i="14" s="1"/>
  <c r="C11" i="14" l="1"/>
  <c r="C10" i="14" s="1"/>
  <c r="D10" i="12"/>
  <c r="E10" i="12" l="1"/>
  <c r="G10" i="12" s="1"/>
  <c r="E9" i="12"/>
  <c r="D8" i="12"/>
  <c r="H8" i="12" s="1"/>
  <c r="F7" i="12" l="1"/>
  <c r="E7" i="12"/>
  <c r="C12" i="1" l="1"/>
  <c r="C16" i="1" l="1"/>
  <c r="C15" i="1"/>
  <c r="C13" i="1" l="1"/>
  <c r="C11" i="1" s="1"/>
  <c r="C10" i="1" s="1"/>
  <c r="D11" i="1"/>
  <c r="D10" i="1" s="1"/>
  <c r="D6" i="1" l="1"/>
  <c r="F9" i="12"/>
  <c r="G9" i="12" s="1"/>
</calcChain>
</file>

<file path=xl/sharedStrings.xml><?xml version="1.0" encoding="utf-8"?>
<sst xmlns="http://schemas.openxmlformats.org/spreadsheetml/2006/main" count="366" uniqueCount="224">
  <si>
    <t>DỰ TOÁN CHI THƯỜNG XUYÊN CỦA NGÂN SÁCH CẤP XÃ CHO TỪNG ĐƠN VỊ THEO LĨNH VỰC NĂM 2026</t>
  </si>
  <si>
    <t>TT</t>
  </si>
  <si>
    <t>Tên đơn vị</t>
  </si>
  <si>
    <t>Tổng dự toán năm 2026</t>
  </si>
  <si>
    <t>Nguồn ngân sách địa phương</t>
  </si>
  <si>
    <t>Quốc phòng</t>
  </si>
  <si>
    <t>An ninh</t>
  </si>
  <si>
    <t>Sự nghiệp giáo dục - đào tạo và dạy nghề</t>
  </si>
  <si>
    <t>Sự nghiệp tế, dân số và gia đình</t>
  </si>
  <si>
    <t>Sự nghiệp hoa học công nghệ, đổi mới sáng tạo và chuyển đổi số</t>
  </si>
  <si>
    <t>Sự nghiệp văn hóa thông tin</t>
  </si>
  <si>
    <t>Sự nghiệp phát thanh truyền hình</t>
  </si>
  <si>
    <t>Sự nghiệp thể dục thể thao</t>
  </si>
  <si>
    <t>Chi đảm bảo xã hội</t>
  </si>
  <si>
    <t>Sự nghiệp kinh tế</t>
  </si>
  <si>
    <t>Sự nghiệp môi trường</t>
  </si>
  <si>
    <t>Chi quản lý hành chính</t>
  </si>
  <si>
    <t>Chi khác ngân sách</t>
  </si>
  <si>
    <t>A</t>
  </si>
  <si>
    <t>B</t>
  </si>
  <si>
    <t>1=2+3</t>
  </si>
  <si>
    <t>3=4+…+16</t>
  </si>
  <si>
    <t>Tổng chi thường xuyên</t>
  </si>
  <si>
    <t>I</t>
  </si>
  <si>
    <t>Cộng các cơ quan</t>
  </si>
  <si>
    <t>Văn phòng HĐND và UBND</t>
  </si>
  <si>
    <t>Văn phòng Đảng ủy</t>
  </si>
  <si>
    <t>UB MTTQ và các đoàn thể</t>
  </si>
  <si>
    <t>Phòng Kinh tế</t>
  </si>
  <si>
    <t>Phòng Văn hóa xã hội</t>
  </si>
  <si>
    <t>III</t>
  </si>
  <si>
    <t>Nhiệm vụ chung</t>
  </si>
  <si>
    <t>Kinh phí chi tổ chức bầu cử</t>
  </si>
  <si>
    <t>Kinh phí tổ chức lễ hội</t>
  </si>
  <si>
    <t>Kinh phí tổ chức sắp xếp, sáp nhập thôn</t>
  </si>
  <si>
    <t>STT</t>
  </si>
  <si>
    <t>II</t>
  </si>
  <si>
    <t>Tổng</t>
  </si>
  <si>
    <t>Trung tâm hành chính công</t>
  </si>
  <si>
    <t>Trung tâm cung ứng dịch vụ công</t>
  </si>
  <si>
    <t xml:space="preserve">DỰ TOÁN THU DÀNH NGUỒN LÀM LƯƠNG </t>
  </si>
  <si>
    <t>CÁC ĐƠN VỊ HÀNH CHÍNH SỰ NGHIỆP NĂM 2026</t>
  </si>
  <si>
    <t>ĐƠN VỊ</t>
  </si>
  <si>
    <t>Dự toán 2026</t>
  </si>
  <si>
    <t>Nguồn làm lương</t>
  </si>
  <si>
    <t>Tổng thu</t>
  </si>
  <si>
    <t>Để lại chi</t>
  </si>
  <si>
    <t>Nộp NSNN</t>
  </si>
  <si>
    <t xml:space="preserve">TỔNG HỢP KINH PHÍ TIẾT KIỆM </t>
  </si>
  <si>
    <t>CHI THƯỜNG XUYÊN NĂM 2026</t>
  </si>
  <si>
    <t>Đơn vị: Triệu đồng</t>
  </si>
  <si>
    <t>Mã loại</t>
  </si>
  <si>
    <t>10% tiết kiệm chi thường xuyên tạo nguồn CCTL</t>
  </si>
  <si>
    <t>10% tiết kiệm chi thường xuyên để chi an sinh xã hội</t>
  </si>
  <si>
    <t>Ghi chú:</t>
  </si>
  <si>
    <t>Văn phòng HĐND&amp;UBND</t>
  </si>
  <si>
    <t>-</t>
  </si>
  <si>
    <t>Quản lý hành chính</t>
  </si>
  <si>
    <t>070</t>
  </si>
  <si>
    <t xml:space="preserve">Tổng tiết kiệm </t>
  </si>
  <si>
    <t>2= (1) / 19 x 10</t>
  </si>
  <si>
    <t>3 = 1 - 2</t>
  </si>
  <si>
    <t>Thuế thu nhập doanh nghiệp</t>
  </si>
  <si>
    <t>Thuế tài nguyên</t>
  </si>
  <si>
    <t>Thuế thu nhập cá nhân</t>
  </si>
  <si>
    <t>Chi quốc phòng</t>
  </si>
  <si>
    <t>Chi bảo đảm xã hội</t>
  </si>
  <si>
    <t>Phụ lục số 01</t>
  </si>
  <si>
    <t>NỘI DUNG</t>
  </si>
  <si>
    <t>DỰ TOÁN</t>
  </si>
  <si>
    <t>NỘI DUNG CHI</t>
  </si>
  <si>
    <t>TỔNG SỐ THU</t>
  </si>
  <si>
    <t>TỔNG SỐ CHI</t>
  </si>
  <si>
    <t>I. Các khoản thu xã hưởng 100%</t>
  </si>
  <si>
    <t>I. Chi đầu tư phát triển</t>
  </si>
  <si>
    <t>II. Chi thường xuyên</t>
  </si>
  <si>
    <t xml:space="preserve">III. Thu bổ sung </t>
  </si>
  <si>
    <t>III. Dự phòng</t>
  </si>
  <si>
    <t xml:space="preserve">IV. Thu chuyển nguồn </t>
  </si>
  <si>
    <t>Tổng thu ngân sách NN</t>
  </si>
  <si>
    <t>Thu từ khu vực ngoài quốc doanh</t>
  </si>
  <si>
    <t>1.1</t>
  </si>
  <si>
    <t>Thuế GTGT</t>
  </si>
  <si>
    <t xml:space="preserve"> - Doanh nghiệp NQD</t>
  </si>
  <si>
    <t xml:space="preserve"> - Hộ cá thể</t>
  </si>
  <si>
    <t>1.2</t>
  </si>
  <si>
    <t>1.3</t>
  </si>
  <si>
    <t>2.1</t>
  </si>
  <si>
    <t>Hộ sản xuất kinh doanh</t>
  </si>
  <si>
    <t>2.2</t>
  </si>
  <si>
    <t>Thu từ hoạt động bất động sản</t>
  </si>
  <si>
    <t>2.3</t>
  </si>
  <si>
    <t>Tiền công, tiền lương NLĐ</t>
  </si>
  <si>
    <t>Thuế sử dụng đất phi nông nghiệp</t>
  </si>
  <si>
    <t>Thu tiền sử dụng đất</t>
  </si>
  <si>
    <t>4.1</t>
  </si>
  <si>
    <t>Dự án giao đất</t>
  </si>
  <si>
    <t>4.2</t>
  </si>
  <si>
    <t>Công nhận quyền SDĐ</t>
  </si>
  <si>
    <t>Lệ phí trước bạ nhà đất</t>
  </si>
  <si>
    <t>Phí, lệ phí</t>
  </si>
  <si>
    <t>6.1</t>
  </si>
  <si>
    <t>Lệ phí môn bài thu từ doanh nghiệp</t>
  </si>
  <si>
    <t>6.2</t>
  </si>
  <si>
    <t>Lệ phí môn bài thu từ HKD</t>
  </si>
  <si>
    <t>6.3</t>
  </si>
  <si>
    <t>Khác</t>
  </si>
  <si>
    <t>Thu tại xã</t>
  </si>
  <si>
    <t>DỰ TOÁN NĂM 2026</t>
  </si>
  <si>
    <t>THU NSNN</t>
  </si>
  <si>
    <t>THU NSX</t>
  </si>
  <si>
    <t>TỔNG THU</t>
  </si>
  <si>
    <t xml:space="preserve">Các khoản thu 100% </t>
  </si>
  <si>
    <t>Thu từ quỹ đất công ích và thu hoa lợi công sản khác</t>
  </si>
  <si>
    <t>1.4</t>
  </si>
  <si>
    <t>1.5</t>
  </si>
  <si>
    <t>1.6</t>
  </si>
  <si>
    <t>1.7</t>
  </si>
  <si>
    <t>1.8</t>
  </si>
  <si>
    <t>Các khoản thu phân chia theo tỷ lệ phần trăm (%)</t>
  </si>
  <si>
    <t>Các khoản thu phân chia</t>
  </si>
  <si>
    <t>2</t>
  </si>
  <si>
    <t>Các khoản thu phân chia khác do cấp tỉnh quy định</t>
  </si>
  <si>
    <t>2.5</t>
  </si>
  <si>
    <t>2.6</t>
  </si>
  <si>
    <t>Thu tiền cho thuê đất trả tiền hàng năm</t>
  </si>
  <si>
    <t>2.7</t>
  </si>
  <si>
    <t>Thu tiền cấp tiền khai thác khoáng sản</t>
  </si>
  <si>
    <t>Thu viện trợ không hoàn lại trực tiếp cho xã (nếu có)</t>
  </si>
  <si>
    <t>IV</t>
  </si>
  <si>
    <t>Thu chuyển nguồn</t>
  </si>
  <si>
    <t>V</t>
  </si>
  <si>
    <t>Thu kết dư ngân sách năm trước</t>
  </si>
  <si>
    <t>- Thu bổ sung cân đối</t>
  </si>
  <si>
    <t>- Thu bổ sung có mục tiêu</t>
  </si>
  <si>
    <t>TỔNG SỐ</t>
  </si>
  <si>
    <t>ĐẦU TƯ PHÁT TRIỂN</t>
  </si>
  <si>
    <t>THƯỜNG XUYÊN</t>
  </si>
  <si>
    <t>TỔNG CHI</t>
  </si>
  <si>
    <t>Chi giáo dục - đào tạo và dạy nghề</t>
  </si>
  <si>
    <t>Chi an ninh</t>
  </si>
  <si>
    <t>Chi sự nghiệp y tế, dân số và gia đình</t>
  </si>
  <si>
    <t xml:space="preserve">Chi sự nghiệp văn hóa thông tin </t>
  </si>
  <si>
    <t xml:space="preserve">Chi sự nghiệp phát thanh, truyền hình </t>
  </si>
  <si>
    <t xml:space="preserve">Chi sự nghiệp thể dục thể thao </t>
  </si>
  <si>
    <t>Chi sự nghiệp bảo vệ môi trường</t>
  </si>
  <si>
    <t xml:space="preserve">Chi hoạt động kinh tế </t>
  </si>
  <si>
    <t>Chi hoạt động quản lý nhà nước, Đảng, đoàn thể</t>
  </si>
  <si>
    <t>Chi khác</t>
  </si>
  <si>
    <t>Dự phòng ngân sách</t>
  </si>
  <si>
    <t>IV. Chi tạo nguồn CCTL</t>
  </si>
  <si>
    <t>Chi cân đối NSĐP</t>
  </si>
  <si>
    <t>Chi đầu tư</t>
  </si>
  <si>
    <t>Chi đầu tư XDCB</t>
  </si>
  <si>
    <t>Chi đầu tư từ nguồn thu tiền sử dụng đất</t>
  </si>
  <si>
    <t>Chi thường xuyên</t>
  </si>
  <si>
    <t>Chi từ nguồn BSMT</t>
  </si>
  <si>
    <t>4=5+6</t>
  </si>
  <si>
    <t>Thu khác ngân sách</t>
  </si>
  <si>
    <t>Thu tiền cho thuê mặt nước trả tiền hàng năm</t>
  </si>
  <si>
    <t>Thuế sử dụng đất nông nghiệp</t>
  </si>
  <si>
    <t>Thu tiền sử dụng đất từ đất dân cư dịch vụ, đất dôi dư, xen kẹp, chuyển đổi mục đích sử dụng đất, đất được nhà nước công nhận quyền sử dụng đất (hộ gia đình, cá nhân)</t>
  </si>
  <si>
    <t>Lệ phí trước bạ</t>
  </si>
  <si>
    <t>V. Chi từ nguồn BSMT</t>
  </si>
  <si>
    <t>Kiểm tra cân đối</t>
  </si>
  <si>
    <t>Phụ lục 06</t>
  </si>
  <si>
    <t>10% tiết kiệm chi thực hiện các nhiệm vụ an sinh xã hội (1)</t>
  </si>
  <si>
    <t>CÂN ĐỐI NGÂN SÁCH XÃ TAM GIANG NĂM 2026</t>
  </si>
  <si>
    <t>DỰ TOÁN THU NGÂN SÁCH XÃ TAM GIANG NĂM 2026</t>
  </si>
  <si>
    <t>DỰ TOÁN CHI NGÂN SÁCH XÃ TAM GIANG NĂM 2026</t>
  </si>
  <si>
    <t>CCTL</t>
  </si>
  <si>
    <t>Kinh phí thực hiện xóa nhà tạm, nhà dột nát</t>
  </si>
  <si>
    <t>Tăng thu, tiết kiệm chi</t>
  </si>
  <si>
    <t>2.4</t>
  </si>
  <si>
    <t>Thuế TNCN từ sản xuất kinh doanh của cá nhân</t>
  </si>
  <si>
    <t>Thuế TNCN từ đầu tư vốn của cá nhân</t>
  </si>
  <si>
    <t>Thuế tiêu thụ đặc biệt của khu vực NQD</t>
  </si>
  <si>
    <t>Thuế GTGT khu vực ngoài quốc doanh thu từ doanh nghiệp và tổ chức kinh doanh</t>
  </si>
  <si>
    <t>Thuế TNDN khu vực ngoài quốc doanh</t>
  </si>
  <si>
    <r>
      <t xml:space="preserve">II. Các khoản thu phân chia theo tỷ lệ </t>
    </r>
    <r>
      <rPr>
        <b/>
        <vertAlign val="superscript"/>
        <sz val="14"/>
        <rFont val="Times New Roman"/>
        <family val="1"/>
      </rPr>
      <t>(1)</t>
    </r>
  </si>
  <si>
    <t>Trường MN  Tam Giang</t>
  </si>
  <si>
    <t>Trường MN Hòa Tiến</t>
  </si>
  <si>
    <t>Trường Tiểu học Tam Giang</t>
  </si>
  <si>
    <t>Trường Tiểu học Hòa Tiến</t>
  </si>
  <si>
    <t>Trường THCS Tam Giang</t>
  </si>
  <si>
    <t>Trường THCS Hòa Tiến</t>
  </si>
  <si>
    <t>Thu hỗ trợ khi nhà nước thu hồi đất</t>
  </si>
  <si>
    <t>Chi đầu tư từ nguồn tăng thu, tiết kiệm chi xã</t>
  </si>
  <si>
    <t>Nguồn ngân sách cấp tỉnh BSMT</t>
  </si>
  <si>
    <t xml:space="preserve">Ủy ban MTTQ </t>
  </si>
  <si>
    <t>Đảm bảo xã hội</t>
  </si>
  <si>
    <t>Phòng kinh tế</t>
  </si>
  <si>
    <t>Phòng Văn hóa - xã hội</t>
  </si>
  <si>
    <t>Sự nghiệp y tế, dân số và gia đình</t>
  </si>
  <si>
    <t>Sự nghiệp đảm bảo xã hội</t>
  </si>
  <si>
    <t>Trung tâm phục vụ hành chính công</t>
  </si>
  <si>
    <t>Trung tâm cung ứng dịch vụ SN công</t>
  </si>
  <si>
    <t>Khối các đơn vị trường học</t>
  </si>
  <si>
    <t>Kinh phí khoán Hợp đồng lao đồng, giáo viên, NVHC kỳ II năm học 2025 - 2026 theo NQ 572/HĐND (BSMT đầu năm)</t>
  </si>
  <si>
    <t>Kinh phí tổ chức đại hội thể dục thể thao cấp xã</t>
  </si>
  <si>
    <t xml:space="preserve">An Ninh </t>
  </si>
  <si>
    <t>Chi bổ sung phần tăng lương thường xuyên trong năm</t>
  </si>
  <si>
    <t>Chi hoạt động chung của ngành giáo dục</t>
  </si>
  <si>
    <t>Kinh phí đảm bảo an ninh trật tự các ngày lễ lớn và các KH của tỉnh, của xã?</t>
  </si>
  <si>
    <t>Kinh phí chi công tác Phòng chống thiên tai , lụt bão, tìm kiếm cứu nạn, cứu hộ</t>
  </si>
  <si>
    <t>Các đơn vị trường học</t>
  </si>
  <si>
    <t>Thuế GTGT của cá nhân, hộ kinh doanh khu vực NQD</t>
  </si>
  <si>
    <t>XÃ TAM GIANG</t>
  </si>
  <si>
    <t>Chi chuyển nguồn ngân sách</t>
  </si>
  <si>
    <t>5% tiết kiệm chi đầu tư theo Nghị quyết số 245/NQ-QH số tỉnh giao</t>
  </si>
  <si>
    <t>Thu ngân sách được hưởng theo phân cấp</t>
  </si>
  <si>
    <t>Đơn vị:  Triệu đồng</t>
  </si>
  <si>
    <t>Thu từ dự án đất đấu giá</t>
  </si>
  <si>
    <t>Thu tiền sử dụng đất khác</t>
  </si>
  <si>
    <t>Chi tạo nguồn CCTL (tiết kiệm 10% chi thường xuyên)</t>
  </si>
  <si>
    <t>Thu bổ sung từ nguồn Ngân sách cấp trên</t>
  </si>
  <si>
    <t>(1) Trong đó: Chi tạo nguồn CCTL từ nguồn tiết kiệm chi sự nghiệp giáo dục, đào tạo 2.296 triệu đồng; chi khoa học công nghệ, đổi mới sáng tạo và chuyển đổi số 261 triệu đồng</t>
  </si>
  <si>
    <t>Phụ lục số 02</t>
  </si>
  <si>
    <t>Phụ lục số 03</t>
  </si>
  <si>
    <t>Phụ lục 04</t>
  </si>
  <si>
    <t>Phụ lục 05</t>
  </si>
  <si>
    <t>(1) Trong đó: Tiết kiệm 10% từ sự nghiệp giáo dục là 2.296 triệu đồng; từ nguồn chi khoa học công nghệ, đổi mới sáng tạo và chuyển đổi số 261 triệu đồng</t>
  </si>
  <si>
    <t>ỦY BAN NHÂN DÂN</t>
  </si>
  <si>
    <t>(Kèm theo Quyết định số 771/QĐ - UBND ngày 22/12/2025 của Ủy ban nhân dân xã Tam Giang)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</si>
</sst>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_);_(* \(#,##0\);_(* &quot;-&quot;_);_(@_)"/>
    <numFmt numFmtId="165" formatCode="_(* #,##0.00_);_(* \(#,##0.00\);_(* &quot;-&quot;??_);_(@_)"/>
    <numFmt numFmtId="166" formatCode="_(* #,##0_);_(* \(#,##0\);_(* &quot;-&quot;??_);_(@_)"/>
    <numFmt numFmtId="167" formatCode="#,##0.0"/>
    <numFmt numFmtId="168" formatCode="_-* #,##0_-;\-* #,##0_-;_-* &quot;-&quot;??_-;_-@_-"/>
    <numFmt numFmtId="169" formatCode="#,##0_ ;[Red]\-#,##0\ "/>
  </numFmts>
  <fonts count="50" x14ac:knownFonts="1">
    <font>
      <sz val="14"/>
      <color theme="1"/>
      <name val="Times New Roman"/>
      <family val="2"/>
    </font>
    <font>
      <sz val="11"/>
      <color theme="1"/>
      <name val="Calibri"/>
      <family val="2"/>
      <scheme val="minor"/>
    </font>
    <font>
      <sz val="11"/>
      <color theme="1"/>
      <name val="Calibri"/>
      <family val="2"/>
      <scheme val="minor"/>
    </font>
    <font>
      <sz val="10"/>
      <name val="MS Sans Serif"/>
      <family val="2"/>
    </font>
    <font>
      <b/>
      <sz val="12"/>
      <color theme="1"/>
      <name val="Times New Roman"/>
      <family val="1"/>
    </font>
    <font>
      <sz val="12"/>
      <color theme="1"/>
      <name val=".VnTime"/>
      <family val="2"/>
    </font>
    <font>
      <sz val="11"/>
      <color theme="1"/>
      <name val="Calibri"/>
      <family val="2"/>
      <scheme val="minor"/>
    </font>
    <font>
      <sz val="12"/>
      <color theme="1"/>
      <name val="Times New Roman"/>
      <family val="1"/>
    </font>
    <font>
      <sz val="10"/>
      <name val=".VnTime"/>
      <family val="2"/>
    </font>
    <font>
      <i/>
      <sz val="12"/>
      <color theme="1"/>
      <name val="Times New Roman"/>
      <family val="1"/>
    </font>
    <font>
      <sz val="12"/>
      <name val="Times New Roman"/>
      <family val="1"/>
    </font>
    <font>
      <sz val="13"/>
      <name val="Times New Roman"/>
      <family val="1"/>
    </font>
    <font>
      <sz val="14"/>
      <color theme="1"/>
      <name val="Times New Roman"/>
      <family val="2"/>
    </font>
    <font>
      <sz val="11"/>
      <color rgb="FFFF0000"/>
      <name val="Calibri"/>
      <family val="2"/>
      <scheme val="minor"/>
    </font>
    <font>
      <sz val="14"/>
      <name val="Times New Roman"/>
      <family val="1"/>
    </font>
    <font>
      <b/>
      <sz val="14"/>
      <name val="Times New Roman"/>
      <family val="1"/>
    </font>
    <font>
      <sz val="11"/>
      <name val="Times New Roman"/>
      <family val="1"/>
    </font>
    <font>
      <i/>
      <sz val="11"/>
      <name val="Times New Roman"/>
      <family val="1"/>
    </font>
    <font>
      <b/>
      <sz val="11"/>
      <name val="Times New Roman"/>
      <family val="1"/>
    </font>
    <font>
      <sz val="14"/>
      <color rgb="FFFF0000"/>
      <name val="Times New Roman"/>
      <family val="1"/>
    </font>
    <font>
      <b/>
      <sz val="13"/>
      <color rgb="FFFF0000"/>
      <name val="Times New Roman"/>
      <family val="1"/>
    </font>
    <font>
      <sz val="14"/>
      <color indexed="10"/>
      <name val="Times New Roman"/>
      <family val="1"/>
    </font>
    <font>
      <b/>
      <sz val="13"/>
      <name val="Times New Roman"/>
      <family val="1"/>
    </font>
    <font>
      <i/>
      <sz val="14"/>
      <name val="Times New Roman"/>
      <family val="1"/>
    </font>
    <font>
      <b/>
      <sz val="12"/>
      <name val="Times New Roman"/>
      <family val="1"/>
    </font>
    <font>
      <sz val="12"/>
      <name val=".VnTime"/>
      <family val="2"/>
    </font>
    <font>
      <sz val="14"/>
      <name val="Calibri"/>
      <family val="2"/>
      <charset val="163"/>
      <scheme val="minor"/>
    </font>
    <font>
      <sz val="13"/>
      <color theme="1"/>
      <name val="Times New Roman"/>
      <family val="1"/>
    </font>
    <font>
      <sz val="13"/>
      <color rgb="FFFF0000"/>
      <name val="Times New Roman"/>
      <family val="1"/>
    </font>
    <font>
      <b/>
      <sz val="13"/>
      <color theme="1"/>
      <name val="Times New Roman"/>
      <family val="1"/>
    </font>
    <font>
      <i/>
      <sz val="13"/>
      <color theme="1"/>
      <name val="Times New Roman"/>
      <family val="1"/>
    </font>
    <font>
      <b/>
      <i/>
      <sz val="13"/>
      <name val="Times New Roman"/>
      <family val="1"/>
    </font>
    <font>
      <b/>
      <i/>
      <sz val="13"/>
      <color theme="1"/>
      <name val="Times New Roman"/>
      <family val="1"/>
    </font>
    <font>
      <b/>
      <vertAlign val="superscript"/>
      <sz val="14"/>
      <name val="Times New Roman"/>
      <family val="1"/>
    </font>
    <font>
      <b/>
      <sz val="11"/>
      <color theme="1"/>
      <name val="Calibri"/>
      <family val="2"/>
      <scheme val="minor"/>
    </font>
    <font>
      <b/>
      <sz val="14"/>
      <color indexed="10"/>
      <name val="Times New Roman"/>
      <family val="1"/>
    </font>
    <font>
      <sz val="12"/>
      <color theme="1"/>
      <name val="Times New Roman"/>
      <family val="2"/>
    </font>
    <font>
      <sz val="12"/>
      <color theme="0"/>
      <name val="Times New Roman"/>
      <family val="1"/>
    </font>
    <font>
      <b/>
      <sz val="12"/>
      <color theme="0"/>
      <name val="Times New Roman"/>
      <family val="1"/>
    </font>
    <font>
      <sz val="14"/>
      <color theme="0"/>
      <name val="Times New Roman"/>
      <family val="1"/>
    </font>
    <font>
      <b/>
      <sz val="14"/>
      <color theme="0"/>
      <name val="Times New Roman"/>
      <family val="1"/>
    </font>
    <font>
      <b/>
      <u/>
      <sz val="13"/>
      <color theme="1"/>
      <name val="Times New Roman"/>
      <family val="1"/>
    </font>
    <font>
      <i/>
      <sz val="12"/>
      <name val="Times New Roman"/>
      <family val="1"/>
    </font>
    <font>
      <i/>
      <sz val="11"/>
      <color theme="1"/>
      <name val="Calibri"/>
      <family val="2"/>
      <scheme val="minor"/>
    </font>
    <font>
      <sz val="10"/>
      <name val="Arial"/>
      <family val="2"/>
    </font>
    <font>
      <sz val="11"/>
      <color indexed="8"/>
      <name val="Calibri"/>
      <family val="2"/>
    </font>
    <font>
      <i/>
      <sz val="13"/>
      <name val="Times New Roman"/>
      <family val="1"/>
    </font>
    <font>
      <sz val="12"/>
      <name val=".VnArial Narrow"/>
      <family val="2"/>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8">
    <xf numFmtId="0" fontId="0" fillId="0" borderId="0"/>
    <xf numFmtId="0" fontId="3" fillId="0" borderId="0"/>
    <xf numFmtId="165" fontId="6" fillId="0" borderId="0" applyFont="0" applyFill="0" applyBorder="0" applyAlignment="0" applyProtection="0"/>
    <xf numFmtId="0" fontId="8" fillId="0" borderId="0"/>
    <xf numFmtId="0" fontId="6" fillId="0" borderId="0"/>
    <xf numFmtId="0" fontId="11" fillId="0" borderId="0"/>
    <xf numFmtId="165" fontId="12" fillId="0" borderId="0" applyFont="0" applyFill="0" applyBorder="0" applyAlignment="0" applyProtection="0"/>
    <xf numFmtId="0" fontId="2" fillId="0" borderId="0"/>
    <xf numFmtId="0" fontId="14" fillId="0" borderId="0"/>
    <xf numFmtId="165" fontId="2" fillId="0" borderId="0" applyFont="0" applyFill="0" applyBorder="0" applyAlignment="0" applyProtection="0"/>
    <xf numFmtId="0" fontId="14" fillId="0" borderId="0"/>
    <xf numFmtId="0" fontId="3" fillId="0" borderId="0"/>
    <xf numFmtId="165" fontId="14" fillId="0" borderId="0" applyFont="0" applyFill="0" applyBorder="0" applyAlignment="0" applyProtection="0"/>
    <xf numFmtId="0" fontId="25" fillId="0" borderId="0"/>
    <xf numFmtId="165" fontId="14" fillId="0" borderId="0" applyFont="0" applyFill="0" applyBorder="0" applyAlignment="0" applyProtection="0"/>
    <xf numFmtId="0" fontId="25" fillId="0" borderId="0"/>
    <xf numFmtId="165" fontId="44" fillId="0" borderId="0" applyFont="0" applyFill="0" applyBorder="0" applyAlignment="0" applyProtection="0"/>
    <xf numFmtId="0" fontId="45" fillId="0" borderId="0"/>
    <xf numFmtId="165" fontId="1" fillId="0" borderId="0" applyFont="0" applyFill="0" applyBorder="0" applyAlignment="0" applyProtection="0"/>
    <xf numFmtId="0" fontId="44" fillId="0" borderId="0"/>
    <xf numFmtId="0" fontId="44" fillId="0" borderId="0"/>
    <xf numFmtId="0" fontId="14" fillId="0" borderId="0"/>
    <xf numFmtId="0" fontId="1" fillId="0" borderId="0"/>
    <xf numFmtId="0" fontId="47" fillId="0" borderId="0"/>
    <xf numFmtId="43" fontId="1" fillId="0" borderId="0" applyFont="0" applyFill="0" applyBorder="0" applyAlignment="0" applyProtection="0"/>
    <xf numFmtId="43" fontId="47" fillId="0" borderId="0" applyFont="0" applyFill="0" applyBorder="0" applyAlignment="0" applyProtection="0"/>
    <xf numFmtId="0" fontId="36" fillId="0" borderId="0"/>
    <xf numFmtId="43" fontId="44" fillId="0" borderId="0" applyFont="0" applyFill="0" applyBorder="0" applyAlignment="0" applyProtection="0"/>
  </cellStyleXfs>
  <cellXfs count="227">
    <xf numFmtId="0" fontId="0" fillId="0" borderId="0" xfId="0"/>
    <xf numFmtId="0" fontId="4" fillId="0" borderId="0" xfId="1" applyFont="1"/>
    <xf numFmtId="0" fontId="5" fillId="0" borderId="0" xfId="0" applyFont="1"/>
    <xf numFmtId="166" fontId="4" fillId="0" borderId="0" xfId="2" applyNumberFormat="1" applyFont="1" applyFill="1" applyBorder="1" applyAlignment="1">
      <alignment horizontal="right"/>
    </xf>
    <xf numFmtId="166" fontId="4" fillId="0" borderId="0" xfId="1" applyNumberFormat="1" applyFont="1"/>
    <xf numFmtId="166" fontId="7" fillId="0" borderId="0" xfId="1" applyNumberFormat="1" applyFont="1"/>
    <xf numFmtId="0" fontId="7" fillId="0" borderId="0" xfId="1" applyFont="1"/>
    <xf numFmtId="0" fontId="7" fillId="0" borderId="0" xfId="3" applyFont="1"/>
    <xf numFmtId="0" fontId="7" fillId="0" borderId="2" xfId="1" applyFont="1" applyBorder="1" applyAlignment="1">
      <alignment horizontal="center" vertical="center" wrapText="1"/>
    </xf>
    <xf numFmtId="0" fontId="7" fillId="0" borderId="2" xfId="1" applyFont="1" applyBorder="1" applyAlignment="1">
      <alignment horizontal="center"/>
    </xf>
    <xf numFmtId="166" fontId="7" fillId="0" borderId="2" xfId="2" applyNumberFormat="1" applyFont="1" applyFill="1" applyBorder="1" applyAlignment="1">
      <alignment horizontal="right"/>
    </xf>
    <xf numFmtId="166" fontId="7" fillId="0" borderId="2" xfId="2" applyNumberFormat="1" applyFont="1" applyFill="1" applyBorder="1"/>
    <xf numFmtId="0" fontId="7" fillId="0" borderId="2" xfId="5" applyFont="1" applyBorder="1" applyAlignment="1">
      <alignment horizontal="left" vertical="center" wrapText="1" shrinkToFit="1"/>
    </xf>
    <xf numFmtId="166" fontId="4" fillId="0" borderId="0" xfId="2" applyNumberFormat="1" applyFont="1" applyFill="1"/>
    <xf numFmtId="0" fontId="14" fillId="0" borderId="0" xfId="7" applyFont="1" applyAlignment="1">
      <alignment horizontal="center"/>
    </xf>
    <xf numFmtId="0" fontId="14" fillId="0" borderId="0" xfId="8" applyFont="1"/>
    <xf numFmtId="168" fontId="14" fillId="0" borderId="0" xfId="9" applyNumberFormat="1" applyFont="1"/>
    <xf numFmtId="0" fontId="14" fillId="0" borderId="0" xfId="7" applyFont="1"/>
    <xf numFmtId="0" fontId="15" fillId="0" borderId="0" xfId="8" applyFont="1"/>
    <xf numFmtId="168" fontId="15" fillId="0" borderId="0" xfId="9" applyNumberFormat="1" applyFont="1"/>
    <xf numFmtId="0" fontId="14" fillId="0" borderId="0" xfId="8" applyFont="1" applyAlignment="1">
      <alignment horizontal="center"/>
    </xf>
    <xf numFmtId="3" fontId="15" fillId="0" borderId="0" xfId="8" applyNumberFormat="1" applyFont="1"/>
    <xf numFmtId="0" fontId="14" fillId="0" borderId="7" xfId="8" applyFont="1" applyBorder="1" applyAlignment="1">
      <alignment horizontal="center"/>
    </xf>
    <xf numFmtId="168" fontId="14" fillId="0" borderId="7" xfId="9" applyNumberFormat="1" applyFont="1" applyBorder="1"/>
    <xf numFmtId="3" fontId="14" fillId="0" borderId="7" xfId="7" applyNumberFormat="1" applyFont="1" applyBorder="1"/>
    <xf numFmtId="168" fontId="14" fillId="0" borderId="0" xfId="8" applyNumberFormat="1" applyFont="1"/>
    <xf numFmtId="3" fontId="14" fillId="0" borderId="0" xfId="8" applyNumberFormat="1" applyFont="1" applyFill="1" applyBorder="1"/>
    <xf numFmtId="168" fontId="14" fillId="0" borderId="0" xfId="9" applyNumberFormat="1" applyFont="1" applyFill="1" applyBorder="1"/>
    <xf numFmtId="0" fontId="14" fillId="0" borderId="0" xfId="10" applyFont="1" applyFill="1" applyAlignment="1">
      <alignment horizontal="center"/>
    </xf>
    <xf numFmtId="0" fontId="14" fillId="0" borderId="0" xfId="10" applyFont="1" applyAlignment="1">
      <alignment horizontal="center"/>
    </xf>
    <xf numFmtId="0" fontId="11" fillId="0" borderId="0" xfId="10" applyFont="1"/>
    <xf numFmtId="0" fontId="2" fillId="0" borderId="0" xfId="7"/>
    <xf numFmtId="3" fontId="15" fillId="0" borderId="0" xfId="11" applyNumberFormat="1" applyFont="1" applyAlignment="1"/>
    <xf numFmtId="0" fontId="18" fillId="0" borderId="6" xfId="11" applyFont="1" applyBorder="1" applyAlignment="1">
      <alignment horizontal="center" vertical="center" wrapText="1"/>
    </xf>
    <xf numFmtId="0" fontId="15" fillId="0" borderId="0" xfId="7" applyFont="1"/>
    <xf numFmtId="0" fontId="19" fillId="2" borderId="7" xfId="10" applyFont="1" applyFill="1" applyBorder="1" applyAlignment="1">
      <alignment horizontal="center"/>
    </xf>
    <xf numFmtId="0" fontId="13" fillId="2" borderId="0" xfId="7" applyFont="1" applyFill="1"/>
    <xf numFmtId="0" fontId="21" fillId="0" borderId="7" xfId="10" applyFont="1" applyFill="1" applyBorder="1" applyAlignment="1">
      <alignment horizontal="center"/>
    </xf>
    <xf numFmtId="0" fontId="21" fillId="0" borderId="7" xfId="10" applyFont="1" applyFill="1" applyBorder="1" applyAlignment="1">
      <alignment horizontal="center" vertical="center"/>
    </xf>
    <xf numFmtId="0" fontId="2" fillId="0" borderId="0" xfId="7" applyAlignment="1">
      <alignment vertical="center"/>
    </xf>
    <xf numFmtId="0" fontId="21" fillId="0" borderId="7" xfId="10" quotePrefix="1" applyFont="1" applyFill="1" applyBorder="1" applyAlignment="1">
      <alignment horizontal="center"/>
    </xf>
    <xf numFmtId="0" fontId="14" fillId="0" borderId="8" xfId="10" applyFont="1" applyFill="1" applyBorder="1" applyAlignment="1">
      <alignment horizontal="center"/>
    </xf>
    <xf numFmtId="0" fontId="15" fillId="0" borderId="0" xfId="10" applyFont="1" applyFill="1" applyAlignment="1">
      <alignment horizontal="center"/>
    </xf>
    <xf numFmtId="0" fontId="15" fillId="0" borderId="0" xfId="10" applyFont="1" applyAlignment="1">
      <alignment horizontal="center"/>
    </xf>
    <xf numFmtId="0" fontId="22" fillId="0" borderId="0" xfId="10" applyFont="1"/>
    <xf numFmtId="0" fontId="18" fillId="0" borderId="9" xfId="11" applyFont="1" applyBorder="1" applyAlignment="1">
      <alignment horizontal="center" vertical="center" wrapText="1"/>
    </xf>
    <xf numFmtId="0" fontId="24"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24" fillId="0" borderId="2" xfId="0" applyFont="1" applyBorder="1" applyAlignment="1">
      <alignment vertical="center" wrapText="1"/>
    </xf>
    <xf numFmtId="0" fontId="7"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2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6" fillId="0" borderId="0" xfId="0" applyFont="1" applyAlignment="1">
      <alignment vertical="center"/>
    </xf>
    <xf numFmtId="0" fontId="26" fillId="0" borderId="0" xfId="0" applyFont="1"/>
    <xf numFmtId="0" fontId="23" fillId="0" borderId="0" xfId="0" applyFont="1" applyAlignment="1">
      <alignment vertical="center"/>
    </xf>
    <xf numFmtId="0" fontId="15" fillId="0" borderId="2" xfId="0" applyFont="1" applyBorder="1" applyAlignment="1">
      <alignment horizontal="center" vertical="center" wrapText="1"/>
    </xf>
    <xf numFmtId="168" fontId="15" fillId="0" borderId="2" xfId="6" applyNumberFormat="1" applyFont="1" applyBorder="1" applyAlignment="1">
      <alignment horizontal="center" vertical="center" wrapText="1"/>
    </xf>
    <xf numFmtId="168" fontId="15" fillId="0" borderId="2" xfId="6" applyNumberFormat="1" applyFont="1" applyBorder="1" applyAlignment="1">
      <alignment vertical="center" wrapText="1"/>
    </xf>
    <xf numFmtId="0" fontId="14" fillId="0" borderId="2" xfId="0" applyFont="1" applyBorder="1" applyAlignment="1">
      <alignment vertical="center" wrapText="1"/>
    </xf>
    <xf numFmtId="168" fontId="14" fillId="0" borderId="2" xfId="6" applyNumberFormat="1" applyFont="1" applyBorder="1" applyAlignment="1">
      <alignment vertical="center" wrapText="1"/>
    </xf>
    <xf numFmtId="168" fontId="26" fillId="0" borderId="0" xfId="0" applyNumberFormat="1" applyFont="1"/>
    <xf numFmtId="0" fontId="23" fillId="0" borderId="0" xfId="0" applyFont="1" applyAlignment="1">
      <alignment horizontal="right" vertical="center"/>
    </xf>
    <xf numFmtId="0" fontId="15" fillId="0" borderId="0" xfId="0" applyFont="1" applyAlignment="1">
      <alignment horizontal="left" vertical="center" wrapText="1"/>
    </xf>
    <xf numFmtId="0" fontId="14" fillId="0" borderId="0" xfId="0" applyFont="1" applyAlignment="1">
      <alignment horizontal="center" vertical="center" wrapText="1"/>
    </xf>
    <xf numFmtId="0" fontId="27" fillId="0" borderId="0" xfId="0" applyFont="1"/>
    <xf numFmtId="0" fontId="28" fillId="0" borderId="0" xfId="0" applyFont="1"/>
    <xf numFmtId="0" fontId="27" fillId="0" borderId="0" xfId="0" applyFont="1" applyAlignment="1">
      <alignment horizontal="center"/>
    </xf>
    <xf numFmtId="0" fontId="11" fillId="0" borderId="2" xfId="0" applyFont="1" applyBorder="1" applyAlignment="1">
      <alignment horizontal="center" vertical="center" wrapText="1"/>
    </xf>
    <xf numFmtId="168" fontId="22" fillId="0" borderId="2" xfId="6" applyNumberFormat="1" applyFont="1" applyBorder="1" applyAlignment="1">
      <alignment horizontal="center" vertical="center" wrapText="1"/>
    </xf>
    <xf numFmtId="0" fontId="29" fillId="0" borderId="0" xfId="0" applyFont="1"/>
    <xf numFmtId="0" fontId="22" fillId="0" borderId="2" xfId="0" applyFont="1" applyBorder="1" applyAlignment="1">
      <alignment vertical="center" wrapText="1"/>
    </xf>
    <xf numFmtId="0" fontId="11" fillId="0" borderId="2" xfId="0" applyFont="1" applyBorder="1" applyAlignment="1">
      <alignment vertical="center" wrapText="1"/>
    </xf>
    <xf numFmtId="168" fontId="11" fillId="0" borderId="2" xfId="6" applyNumberFormat="1" applyFont="1" applyBorder="1" applyAlignment="1">
      <alignment horizontal="center" vertical="center" wrapText="1"/>
    </xf>
    <xf numFmtId="169" fontId="11" fillId="0" borderId="2" xfId="13" applyNumberFormat="1" applyFont="1" applyBorder="1" applyAlignment="1">
      <alignment vertical="center" wrapText="1"/>
    </xf>
    <xf numFmtId="168" fontId="11" fillId="0" borderId="2" xfId="6" applyNumberFormat="1" applyFont="1" applyBorder="1" applyAlignment="1">
      <alignment vertical="center" wrapText="1"/>
    </xf>
    <xf numFmtId="0" fontId="31" fillId="0" borderId="2" xfId="0" applyFont="1" applyBorder="1" applyAlignment="1">
      <alignment horizontal="center" vertical="center" wrapText="1"/>
    </xf>
    <xf numFmtId="0" fontId="31" fillId="0" borderId="2" xfId="0" applyFont="1" applyBorder="1" applyAlignment="1">
      <alignment vertical="center" wrapText="1"/>
    </xf>
    <xf numFmtId="168" fontId="31" fillId="0" borderId="2" xfId="6" applyNumberFormat="1" applyFont="1" applyBorder="1" applyAlignment="1">
      <alignment horizontal="center" vertical="center" wrapText="1"/>
    </xf>
    <xf numFmtId="0" fontId="32" fillId="0" borderId="0" xfId="0" applyFont="1"/>
    <xf numFmtId="0" fontId="15" fillId="0" borderId="2" xfId="0" applyFont="1" applyBorder="1" applyAlignment="1">
      <alignment vertical="center" wrapText="1"/>
    </xf>
    <xf numFmtId="0" fontId="15" fillId="0" borderId="2" xfId="0" applyFont="1" applyBorder="1" applyAlignment="1">
      <alignment vertical="center"/>
    </xf>
    <xf numFmtId="168" fontId="15" fillId="0" borderId="2" xfId="6" applyNumberFormat="1" applyFont="1" applyBorder="1" applyAlignment="1">
      <alignment vertical="center"/>
    </xf>
    <xf numFmtId="0" fontId="4" fillId="0" borderId="2" xfId="1" applyFont="1" applyBorder="1" applyAlignment="1">
      <alignment horizontal="center" vertical="center" wrapText="1"/>
    </xf>
    <xf numFmtId="167" fontId="4" fillId="0" borderId="2" xfId="1" applyNumberFormat="1" applyFont="1" applyBorder="1" applyAlignment="1">
      <alignment horizontal="center" vertical="center" wrapText="1"/>
    </xf>
    <xf numFmtId="166" fontId="24" fillId="0" borderId="2" xfId="6" applyNumberFormat="1" applyFont="1" applyBorder="1" applyAlignment="1">
      <alignment horizontal="center" vertical="center" wrapText="1"/>
    </xf>
    <xf numFmtId="166" fontId="10" fillId="0" borderId="2" xfId="6" applyNumberFormat="1" applyFont="1" applyBorder="1" applyAlignment="1">
      <alignment horizontal="center" vertical="center" wrapText="1"/>
    </xf>
    <xf numFmtId="166" fontId="10" fillId="0" borderId="2" xfId="6" applyNumberFormat="1" applyFont="1" applyFill="1" applyBorder="1" applyAlignment="1">
      <alignment vertical="center" wrapText="1"/>
    </xf>
    <xf numFmtId="3" fontId="7" fillId="0" borderId="7" xfId="1" applyNumberFormat="1" applyFont="1" applyBorder="1" applyAlignment="1">
      <alignment wrapText="1"/>
    </xf>
    <xf numFmtId="0" fontId="10" fillId="0" borderId="7" xfId="4" applyFont="1" applyBorder="1" applyAlignment="1">
      <alignment vertical="center"/>
    </xf>
    <xf numFmtId="3" fontId="7" fillId="0" borderId="8" xfId="1" applyNumberFormat="1" applyFont="1" applyBorder="1" applyAlignment="1">
      <alignment wrapText="1"/>
    </xf>
    <xf numFmtId="168" fontId="14" fillId="0" borderId="0" xfId="7" applyNumberFormat="1" applyFont="1"/>
    <xf numFmtId="0" fontId="35" fillId="0" borderId="7" xfId="10" quotePrefix="1" applyFont="1" applyFill="1" applyBorder="1" applyAlignment="1">
      <alignment horizontal="center"/>
    </xf>
    <xf numFmtId="0" fontId="34" fillId="0" borderId="0" xfId="7" applyFont="1"/>
    <xf numFmtId="0" fontId="14" fillId="0" borderId="9" xfId="8" applyFont="1" applyBorder="1" applyAlignment="1">
      <alignment horizontal="center"/>
    </xf>
    <xf numFmtId="168" fontId="14" fillId="0" borderId="9" xfId="9" applyNumberFormat="1" applyFont="1" applyBorder="1"/>
    <xf numFmtId="0" fontId="15" fillId="0" borderId="2" xfId="8" applyFont="1" applyBorder="1" applyAlignment="1">
      <alignment horizontal="center"/>
    </xf>
    <xf numFmtId="3" fontId="15" fillId="0" borderId="2" xfId="8" applyNumberFormat="1" applyFont="1" applyBorder="1" applyAlignment="1">
      <alignment horizontal="center"/>
    </xf>
    <xf numFmtId="168" fontId="15" fillId="0" borderId="2" xfId="9" applyNumberFormat="1" applyFont="1" applyBorder="1"/>
    <xf numFmtId="0" fontId="14" fillId="0" borderId="8" xfId="8" applyFont="1" applyBorder="1" applyAlignment="1">
      <alignment horizontal="center"/>
    </xf>
    <xf numFmtId="168" fontId="14" fillId="0" borderId="8" xfId="9" applyNumberFormat="1" applyFont="1" applyBorder="1"/>
    <xf numFmtId="0" fontId="15" fillId="0" borderId="0" xfId="7" applyFont="1" applyAlignment="1">
      <alignment horizontal="center"/>
    </xf>
    <xf numFmtId="3" fontId="22" fillId="0" borderId="7" xfId="10" applyNumberFormat="1" applyFont="1" applyBorder="1" applyAlignment="1">
      <alignment horizontal="center"/>
    </xf>
    <xf numFmtId="3" fontId="11" fillId="0" borderId="7" xfId="10" applyNumberFormat="1" applyFont="1" applyBorder="1" applyAlignment="1">
      <alignment wrapText="1"/>
    </xf>
    <xf numFmtId="3" fontId="11" fillId="0" borderId="7" xfId="10" applyNumberFormat="1" applyFont="1" applyBorder="1"/>
    <xf numFmtId="3" fontId="22" fillId="0" borderId="7" xfId="10" applyNumberFormat="1" applyFont="1" applyBorder="1" applyAlignment="1">
      <alignment horizontal="center" vertical="center"/>
    </xf>
    <xf numFmtId="3" fontId="22" fillId="0" borderId="7" xfId="10" applyNumberFormat="1" applyFont="1" applyBorder="1" applyAlignment="1">
      <alignment horizontal="left" vertical="center" wrapText="1"/>
    </xf>
    <xf numFmtId="3" fontId="22" fillId="0" borderId="7" xfId="10" applyNumberFormat="1" applyFont="1" applyBorder="1"/>
    <xf numFmtId="3" fontId="14" fillId="0" borderId="7" xfId="10" applyNumberFormat="1" applyBorder="1" applyAlignment="1">
      <alignment horizontal="center"/>
    </xf>
    <xf numFmtId="167" fontId="36" fillId="0" borderId="7" xfId="1" applyNumberFormat="1" applyFont="1" applyBorder="1" applyAlignment="1">
      <alignment horizontal="left" vertical="center" wrapText="1"/>
    </xf>
    <xf numFmtId="167" fontId="11" fillId="0" borderId="7" xfId="10" applyNumberFormat="1" applyFont="1" applyBorder="1"/>
    <xf numFmtId="3" fontId="15" fillId="0" borderId="7" xfId="10" applyNumberFormat="1" applyFont="1" applyBorder="1" applyAlignment="1">
      <alignment horizontal="center"/>
    </xf>
    <xf numFmtId="167" fontId="22" fillId="0" borderId="7" xfId="10" applyNumberFormat="1" applyFont="1" applyBorder="1"/>
    <xf numFmtId="166" fontId="18" fillId="0" borderId="2" xfId="9" applyNumberFormat="1" applyFont="1" applyBorder="1" applyAlignment="1">
      <alignment horizontal="center" vertical="center" wrapText="1"/>
    </xf>
    <xf numFmtId="166" fontId="18" fillId="0" borderId="2" xfId="12" applyNumberFormat="1" applyFont="1" applyBorder="1" applyAlignment="1">
      <alignment horizontal="center" vertical="center" wrapText="1"/>
    </xf>
    <xf numFmtId="0" fontId="18" fillId="0" borderId="2" xfId="12" applyNumberFormat="1" applyFont="1" applyBorder="1" applyAlignment="1">
      <alignment horizontal="center" vertical="center" wrapText="1"/>
    </xf>
    <xf numFmtId="0" fontId="18" fillId="0" borderId="2" xfId="9" applyNumberFormat="1" applyFont="1" applyBorder="1" applyAlignment="1">
      <alignment horizontal="center" vertical="center" wrapText="1"/>
    </xf>
    <xf numFmtId="3" fontId="20" fillId="2" borderId="6" xfId="10" applyNumberFormat="1" applyFont="1" applyFill="1" applyBorder="1" applyAlignment="1">
      <alignment horizontal="center"/>
    </xf>
    <xf numFmtId="3" fontId="20" fillId="2" borderId="6" xfId="10" applyNumberFormat="1" applyFont="1" applyFill="1" applyBorder="1"/>
    <xf numFmtId="166" fontId="20" fillId="2" borderId="6" xfId="9" applyNumberFormat="1" applyFont="1" applyFill="1" applyBorder="1"/>
    <xf numFmtId="3" fontId="22" fillId="0" borderId="7" xfId="10" applyNumberFormat="1" applyFont="1" applyBorder="1" applyAlignment="1">
      <alignment vertical="center"/>
    </xf>
    <xf numFmtId="167" fontId="11" fillId="0" borderId="7" xfId="10" applyNumberFormat="1" applyFont="1" applyBorder="1" applyAlignment="1">
      <alignment wrapText="1"/>
    </xf>
    <xf numFmtId="168" fontId="14" fillId="0" borderId="6" xfId="9" applyNumberFormat="1" applyFont="1" applyBorder="1"/>
    <xf numFmtId="0" fontId="37" fillId="3" borderId="0" xfId="1" applyFont="1" applyFill="1"/>
    <xf numFmtId="0" fontId="38" fillId="3" borderId="0" xfId="1" applyFont="1" applyFill="1" applyAlignment="1">
      <alignment horizontal="center"/>
    </xf>
    <xf numFmtId="166" fontId="38" fillId="3" borderId="0" xfId="1" applyNumberFormat="1" applyFont="1" applyFill="1" applyAlignment="1">
      <alignment horizontal="center"/>
    </xf>
    <xf numFmtId="166" fontId="38" fillId="3" borderId="0" xfId="1" applyNumberFormat="1" applyFont="1" applyFill="1"/>
    <xf numFmtId="0" fontId="39" fillId="3" borderId="0" xfId="0" applyFont="1" applyFill="1"/>
    <xf numFmtId="0" fontId="40" fillId="0" borderId="0" xfId="7" applyFont="1" applyAlignment="1">
      <alignment horizontal="center"/>
    </xf>
    <xf numFmtId="166" fontId="40" fillId="0" borderId="0" xfId="7" applyNumberFormat="1" applyFont="1" applyAlignment="1">
      <alignment horizontal="center"/>
    </xf>
    <xf numFmtId="0" fontId="24" fillId="0" borderId="2" xfId="0" applyFont="1" applyBorder="1" applyAlignment="1">
      <alignment horizontal="center" vertical="center" wrapText="1"/>
    </xf>
    <xf numFmtId="0" fontId="7" fillId="0" borderId="0" xfId="3" applyFont="1" applyAlignment="1">
      <alignment horizontal="center"/>
    </xf>
    <xf numFmtId="0" fontId="16" fillId="0" borderId="0" xfId="10" applyFont="1" applyAlignment="1">
      <alignment horizontal="center"/>
    </xf>
    <xf numFmtId="3" fontId="29" fillId="0" borderId="0" xfId="0" applyNumberFormat="1" applyFont="1" applyAlignment="1">
      <alignment horizontal="center" vertical="center"/>
    </xf>
    <xf numFmtId="3" fontId="41" fillId="0" borderId="0" xfId="0" applyNumberFormat="1" applyFont="1" applyAlignment="1">
      <alignment horizontal="center" vertical="center"/>
    </xf>
    <xf numFmtId="0" fontId="24" fillId="0" borderId="2" xfId="0" applyFont="1" applyBorder="1" applyAlignment="1">
      <alignment horizontal="center" vertical="center" wrapText="1"/>
    </xf>
    <xf numFmtId="3" fontId="29" fillId="0" borderId="0" xfId="0" applyNumberFormat="1" applyFont="1" applyAlignment="1">
      <alignment vertical="center"/>
    </xf>
    <xf numFmtId="3" fontId="41" fillId="0" borderId="0" xfId="0" applyNumberFormat="1" applyFont="1" applyAlignment="1">
      <alignment vertical="center"/>
    </xf>
    <xf numFmtId="0" fontId="23" fillId="0" borderId="0" xfId="7" applyFont="1" applyAlignment="1">
      <alignment horizontal="center"/>
    </xf>
    <xf numFmtId="0" fontId="43" fillId="0" borderId="0" xfId="7" applyFont="1"/>
    <xf numFmtId="168" fontId="26" fillId="2" borderId="0" xfId="0" applyNumberFormat="1" applyFont="1" applyFill="1"/>
    <xf numFmtId="0" fontId="22" fillId="0" borderId="2" xfId="0" applyFont="1" applyBorder="1" applyAlignment="1">
      <alignment horizontal="left" vertical="center" wrapText="1"/>
    </xf>
    <xf numFmtId="0" fontId="46" fillId="0" borderId="2" xfId="0" applyFont="1" applyBorder="1" applyAlignment="1">
      <alignment horizontal="center" vertical="center" wrapText="1"/>
    </xf>
    <xf numFmtId="169" fontId="46" fillId="0" borderId="2" xfId="13" applyNumberFormat="1" applyFont="1" applyBorder="1" applyAlignment="1">
      <alignment vertical="center" wrapText="1"/>
    </xf>
    <xf numFmtId="0" fontId="30" fillId="0" borderId="0" xfId="0" applyFont="1"/>
    <xf numFmtId="0" fontId="22" fillId="0" borderId="2" xfId="0" applyFont="1" applyBorder="1" applyAlignment="1">
      <alignment horizontal="center" vertical="center" wrapText="1"/>
    </xf>
    <xf numFmtId="0" fontId="14" fillId="0" borderId="2" xfId="0" quotePrefix="1" applyFont="1" applyBorder="1" applyAlignment="1">
      <alignment vertical="center" wrapText="1"/>
    </xf>
    <xf numFmtId="3" fontId="14" fillId="0" borderId="8" xfId="7" applyNumberFormat="1" applyFont="1" applyBorder="1"/>
    <xf numFmtId="3" fontId="14" fillId="0" borderId="8" xfId="10" applyNumberFormat="1" applyBorder="1" applyAlignment="1">
      <alignment horizontal="center"/>
    </xf>
    <xf numFmtId="3" fontId="11" fillId="0" borderId="8" xfId="10" applyNumberFormat="1" applyFont="1" applyBorder="1"/>
    <xf numFmtId="0" fontId="11" fillId="0" borderId="0" xfId="0" applyFont="1"/>
    <xf numFmtId="0" fontId="11" fillId="0" borderId="0" xfId="0" applyFont="1" applyAlignment="1">
      <alignment horizontal="center"/>
    </xf>
    <xf numFmtId="3" fontId="11" fillId="0" borderId="0" xfId="0" applyNumberFormat="1" applyFont="1"/>
    <xf numFmtId="164" fontId="11" fillId="0" borderId="2" xfId="14" applyNumberFormat="1" applyFont="1" applyFill="1" applyBorder="1" applyAlignment="1">
      <alignment vertical="center"/>
    </xf>
    <xf numFmtId="168" fontId="46" fillId="0" borderId="2" xfId="6" applyNumberFormat="1" applyFont="1" applyBorder="1" applyAlignment="1">
      <alignment horizontal="center" vertical="center" wrapText="1"/>
    </xf>
    <xf numFmtId="3" fontId="29" fillId="0" borderId="0" xfId="0" applyNumberFormat="1" applyFont="1" applyAlignment="1">
      <alignment horizontal="center" vertical="center"/>
    </xf>
    <xf numFmtId="3" fontId="41" fillId="0" borderId="0" xfId="0" applyNumberFormat="1" applyFont="1" applyAlignment="1">
      <alignment horizontal="center" vertical="center"/>
    </xf>
    <xf numFmtId="0" fontId="4" fillId="3" borderId="2" xfId="1" applyFont="1" applyFill="1" applyBorder="1" applyAlignment="1">
      <alignment horizontal="center" vertical="center" wrapText="1"/>
    </xf>
    <xf numFmtId="0" fontId="4" fillId="3" borderId="2" xfId="5" applyFont="1" applyFill="1" applyBorder="1" applyAlignment="1">
      <alignment horizontal="left" vertical="center" wrapText="1" shrinkToFit="1"/>
    </xf>
    <xf numFmtId="166" fontId="4" fillId="3" borderId="2" xfId="2" applyNumberFormat="1" applyFont="1" applyFill="1" applyBorder="1" applyAlignment="1">
      <alignment horizontal="center" vertical="center" wrapText="1"/>
    </xf>
    <xf numFmtId="166" fontId="4" fillId="3" borderId="2" xfId="2" applyNumberFormat="1" applyFont="1" applyFill="1" applyBorder="1" applyAlignment="1">
      <alignment horizontal="right" vertical="center"/>
    </xf>
    <xf numFmtId="0" fontId="48" fillId="3" borderId="0" xfId="0" applyFont="1" applyFill="1"/>
    <xf numFmtId="0" fontId="4" fillId="3" borderId="2" xfId="1" applyFont="1" applyFill="1" applyBorder="1" applyAlignment="1">
      <alignment horizontal="center"/>
    </xf>
    <xf numFmtId="166" fontId="4" fillId="3" borderId="2" xfId="2" applyNumberFormat="1" applyFont="1" applyFill="1" applyBorder="1" applyAlignment="1">
      <alignment horizontal="right"/>
    </xf>
    <xf numFmtId="0" fontId="0" fillId="3" borderId="0" xfId="0" applyFill="1"/>
    <xf numFmtId="3" fontId="4" fillId="3" borderId="2" xfId="1" applyNumberFormat="1" applyFont="1" applyFill="1" applyBorder="1"/>
    <xf numFmtId="0" fontId="7" fillId="3" borderId="2" xfId="1" applyFont="1" applyFill="1" applyBorder="1" applyAlignment="1">
      <alignment horizontal="center"/>
    </xf>
    <xf numFmtId="3" fontId="7" fillId="3" borderId="2" xfId="1" applyNumberFormat="1" applyFont="1" applyFill="1" applyBorder="1"/>
    <xf numFmtId="166" fontId="7" fillId="3" borderId="2" xfId="2" applyNumberFormat="1" applyFont="1" applyFill="1" applyBorder="1" applyAlignment="1">
      <alignment horizontal="right"/>
    </xf>
    <xf numFmtId="166" fontId="7" fillId="3" borderId="2" xfId="2" applyNumberFormat="1" applyFont="1" applyFill="1" applyBorder="1"/>
    <xf numFmtId="3" fontId="7" fillId="3" borderId="2" xfId="1" applyNumberFormat="1" applyFont="1" applyFill="1" applyBorder="1" applyAlignment="1">
      <alignment wrapText="1"/>
    </xf>
    <xf numFmtId="0" fontId="10" fillId="3" borderId="2" xfId="4" applyFont="1" applyFill="1" applyBorder="1" applyAlignment="1">
      <alignment vertical="center"/>
    </xf>
    <xf numFmtId="3" fontId="4" fillId="3" borderId="2" xfId="0" applyNumberFormat="1" applyFont="1" applyFill="1" applyBorder="1"/>
    <xf numFmtId="3" fontId="4" fillId="3" borderId="2" xfId="1" applyNumberFormat="1" applyFont="1" applyFill="1" applyBorder="1" applyAlignment="1">
      <alignment wrapText="1"/>
    </xf>
    <xf numFmtId="3" fontId="49" fillId="0" borderId="9" xfId="1" applyNumberFormat="1" applyFont="1" applyBorder="1" applyAlignment="1">
      <alignment wrapText="1"/>
    </xf>
    <xf numFmtId="0" fontId="14" fillId="0" borderId="7" xfId="4" applyFont="1" applyBorder="1" applyAlignment="1">
      <alignment vertical="center"/>
    </xf>
    <xf numFmtId="3" fontId="49" fillId="0" borderId="7" xfId="1" applyNumberFormat="1" applyFont="1" applyBorder="1" applyAlignment="1">
      <alignment wrapText="1"/>
    </xf>
    <xf numFmtId="3" fontId="49" fillId="0" borderId="8" xfId="1" applyNumberFormat="1" applyFont="1" applyBorder="1" applyAlignment="1">
      <alignment wrapText="1"/>
    </xf>
    <xf numFmtId="0" fontId="4" fillId="3" borderId="0" xfId="1" applyFont="1" applyFill="1" applyBorder="1" applyAlignment="1">
      <alignment horizontal="center" vertical="center" wrapText="1"/>
    </xf>
    <xf numFmtId="0" fontId="4" fillId="3" borderId="0" xfId="5" applyFont="1" applyFill="1" applyBorder="1" applyAlignment="1">
      <alignment horizontal="left" vertical="center" wrapText="1" shrinkToFit="1"/>
    </xf>
    <xf numFmtId="166" fontId="4" fillId="3" borderId="0" xfId="2" applyNumberFormat="1" applyFont="1" applyFill="1" applyBorder="1" applyAlignment="1">
      <alignment horizontal="center" vertical="center" wrapText="1"/>
    </xf>
    <xf numFmtId="166" fontId="4" fillId="3" borderId="0" xfId="2" applyNumberFormat="1" applyFont="1" applyFill="1" applyBorder="1" applyAlignment="1">
      <alignment horizontal="right" vertical="center"/>
    </xf>
    <xf numFmtId="166" fontId="4" fillId="0" borderId="0" xfId="2" applyNumberFormat="1" applyFont="1" applyFill="1" applyBorder="1"/>
    <xf numFmtId="166" fontId="4" fillId="0" borderId="2" xfId="2" applyNumberFormat="1" applyFont="1" applyFill="1" applyBorder="1" applyAlignment="1">
      <alignment vertical="center"/>
    </xf>
    <xf numFmtId="166" fontId="7" fillId="0" borderId="0" xfId="6" applyNumberFormat="1" applyFont="1" applyAlignment="1">
      <alignment vertical="center" wrapText="1"/>
    </xf>
    <xf numFmtId="166" fontId="4" fillId="0" borderId="0" xfId="0" applyNumberFormat="1" applyFont="1" applyAlignment="1">
      <alignment vertical="center" wrapText="1"/>
    </xf>
    <xf numFmtId="166" fontId="4" fillId="3" borderId="2" xfId="6" applyNumberFormat="1" applyFont="1" applyFill="1" applyBorder="1" applyAlignment="1">
      <alignment horizontal="right"/>
    </xf>
    <xf numFmtId="0" fontId="23" fillId="0" borderId="1" xfId="0" applyFont="1" applyBorder="1" applyAlignment="1">
      <alignment horizontal="right" vertical="center"/>
    </xf>
    <xf numFmtId="0" fontId="14" fillId="0" borderId="0" xfId="0" applyFont="1" applyAlignment="1">
      <alignment horizontal="center" vertical="center" wrapText="1"/>
    </xf>
    <xf numFmtId="0" fontId="42" fillId="0" borderId="0" xfId="0" applyFont="1" applyAlignment="1">
      <alignment horizontal="center" vertical="center" wrapText="1"/>
    </xf>
    <xf numFmtId="0" fontId="15" fillId="0" borderId="0" xfId="0" applyFont="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0" xfId="0" applyFont="1" applyAlignment="1">
      <alignment horizontal="center" vertical="center"/>
    </xf>
    <xf numFmtId="0" fontId="11" fillId="0" borderId="2" xfId="0" applyFont="1" applyBorder="1" applyAlignment="1">
      <alignment horizontal="center" vertical="center" wrapText="1"/>
    </xf>
    <xf numFmtId="0" fontId="46" fillId="0" borderId="0" xfId="0" applyFont="1" applyAlignment="1">
      <alignment horizontal="center" vertical="center"/>
    </xf>
    <xf numFmtId="9" fontId="46" fillId="0" borderId="0" xfId="0" applyNumberFormat="1" applyFont="1" applyAlignment="1">
      <alignment horizontal="right" vertical="center"/>
    </xf>
    <xf numFmtId="9" fontId="7" fillId="0" borderId="0" xfId="6" applyNumberFormat="1" applyFont="1" applyAlignment="1">
      <alignment horizontal="center" vertical="center" wrapText="1"/>
    </xf>
    <xf numFmtId="9"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7" fillId="0" borderId="0" xfId="0" applyFont="1" applyAlignment="1">
      <alignment horizontal="left" vertical="center" wrapText="1"/>
    </xf>
    <xf numFmtId="0" fontId="4" fillId="0" borderId="0" xfId="0" applyFont="1" applyAlignment="1">
      <alignment horizontal="center" vertical="center" wrapText="1"/>
    </xf>
    <xf numFmtId="0" fontId="24"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1" applyFont="1" applyAlignment="1">
      <alignment horizontal="center"/>
    </xf>
    <xf numFmtId="166" fontId="9" fillId="0" borderId="1" xfId="1" applyNumberFormat="1" applyFont="1" applyBorder="1" applyAlignment="1">
      <alignment horizontal="right"/>
    </xf>
    <xf numFmtId="0" fontId="7" fillId="0" borderId="0" xfId="3" applyFont="1" applyAlignment="1">
      <alignment horizontal="center"/>
    </xf>
    <xf numFmtId="0" fontId="9" fillId="0" borderId="0" xfId="1" applyFont="1" applyAlignment="1">
      <alignment horizontal="center"/>
    </xf>
    <xf numFmtId="0" fontId="16" fillId="0" borderId="0" xfId="10" applyFont="1" applyAlignment="1">
      <alignment horizontal="center"/>
    </xf>
    <xf numFmtId="0" fontId="15" fillId="0" borderId="0" xfId="7" applyFont="1" applyAlignment="1">
      <alignment horizontal="center"/>
    </xf>
    <xf numFmtId="3" fontId="17" fillId="0" borderId="1" xfId="11" applyNumberFormat="1" applyFont="1" applyBorder="1" applyAlignment="1">
      <alignment horizontal="right"/>
    </xf>
    <xf numFmtId="0" fontId="42" fillId="0" borderId="0" xfId="7" applyFont="1" applyAlignment="1">
      <alignment horizontal="center"/>
    </xf>
    <xf numFmtId="0" fontId="42" fillId="0" borderId="0" xfId="8" applyFont="1" applyAlignment="1">
      <alignment horizontal="center" vertical="center" wrapText="1"/>
    </xf>
    <xf numFmtId="168" fontId="15" fillId="0" borderId="3" xfId="9" applyNumberFormat="1" applyFont="1" applyBorder="1" applyAlignment="1">
      <alignment horizontal="center" vertical="center" wrapText="1"/>
    </xf>
    <xf numFmtId="168" fontId="15" fillId="0" borderId="4" xfId="9" applyNumberFormat="1" applyFont="1" applyBorder="1" applyAlignment="1">
      <alignment horizontal="center" vertical="center" wrapText="1"/>
    </xf>
    <xf numFmtId="168" fontId="10" fillId="0" borderId="0" xfId="9" applyNumberFormat="1" applyFont="1" applyAlignment="1">
      <alignment horizontal="right"/>
    </xf>
    <xf numFmtId="0" fontId="9" fillId="0" borderId="0" xfId="7" applyFont="1" applyAlignment="1">
      <alignment horizontal="center"/>
    </xf>
    <xf numFmtId="0" fontId="15" fillId="0" borderId="3" xfId="8" applyFont="1" applyBorder="1" applyAlignment="1">
      <alignment horizontal="center" vertical="center"/>
    </xf>
    <xf numFmtId="0" fontId="15" fillId="0" borderId="5" xfId="8" applyFont="1" applyBorder="1" applyAlignment="1">
      <alignment horizontal="center" vertical="center"/>
    </xf>
    <xf numFmtId="0" fontId="15" fillId="0" borderId="4" xfId="8" applyFont="1" applyBorder="1" applyAlignment="1">
      <alignment horizontal="center" vertical="center"/>
    </xf>
    <xf numFmtId="168" fontId="4" fillId="0" borderId="2" xfId="9" applyNumberFormat="1" applyFont="1" applyBorder="1" applyAlignment="1">
      <alignment horizontal="center" vertical="center" wrapText="1"/>
    </xf>
    <xf numFmtId="0" fontId="15" fillId="0" borderId="3" xfId="8" applyFont="1" applyBorder="1" applyAlignment="1">
      <alignment horizontal="center" vertical="center" wrapText="1"/>
    </xf>
    <xf numFmtId="0" fontId="15" fillId="0" borderId="5" xfId="8" applyFont="1" applyBorder="1" applyAlignment="1">
      <alignment horizontal="center" vertical="center" wrapText="1"/>
    </xf>
    <xf numFmtId="0" fontId="15" fillId="0" borderId="4" xfId="8" applyFont="1" applyBorder="1" applyAlignment="1">
      <alignment horizontal="center" vertical="center" wrapText="1"/>
    </xf>
  </cellXfs>
  <cellStyles count="28">
    <cellStyle name="Comma" xfId="6" builtinId="3"/>
    <cellStyle name="Comma 10" xfId="16"/>
    <cellStyle name="Comma 10 2" xfId="27"/>
    <cellStyle name="Comma 11" xfId="18"/>
    <cellStyle name="Comma 2" xfId="9"/>
    <cellStyle name="Comma 3" xfId="12"/>
    <cellStyle name="Comma 5" xfId="2"/>
    <cellStyle name="Comma 5 2" xfId="24"/>
    <cellStyle name="Comma 6" xfId="25"/>
    <cellStyle name="Comma 8" xfId="14"/>
    <cellStyle name="Ledger 17 x 11 in 4" xfId="10"/>
    <cellStyle name="Ledger 17 x 11 in_dt2017" xfId="8"/>
    <cellStyle name="Normal" xfId="0" builtinId="0"/>
    <cellStyle name="Normal 13 2" xfId="20"/>
    <cellStyle name="Normal 14" xfId="13"/>
    <cellStyle name="Normal 180" xfId="15"/>
    <cellStyle name="Normal 2" xfId="7"/>
    <cellStyle name="Normal 2 2" xfId="21"/>
    <cellStyle name="Normal 3" xfId="19"/>
    <cellStyle name="Normal 4" xfId="26"/>
    <cellStyle name="Normal 6" xfId="17"/>
    <cellStyle name="Normal 7" xfId="4"/>
    <cellStyle name="Normal 7 2" xfId="22"/>
    <cellStyle name="Normal 9" xfId="23"/>
    <cellStyle name="Normal_DT khoi tinh (20-11-2013)" xfId="1"/>
    <cellStyle name="Normal_dtgiao2014cthuc ngay 29.11.2013 Biểu TK" xfId="11"/>
    <cellStyle name="Normal_Hanh DT 2007" xfId="3"/>
    <cellStyle name="Normal_Sheet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M%20GIANG%20-%20H&#210;A%20TI&#7870;N%20(X&#195;%20M&#7898;I)/CV,%20TT,%20B&#193;O%20C&#193;O/BC%20H&#272;ND%20X&#195;/BC%20K&#7922;%20H&#7884;P%20TH&#7912;%206/220%20BC%20D&#7921;%20to&#225;n%202026%20tr&#236;nh%20H&#272;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 chú"/>
      <sheetName val="thu 2025"/>
      <sheetName val="chi 2025"/>
      <sheetName val="01. Can doi"/>
      <sheetName val=" 02.Thu"/>
      <sheetName val="03. Chi"/>
      <sheetName val="04. Tổng Hợp TX"/>
      <sheetName val="05. Tiet kiem"/>
      <sheetName val=" 06. Thu SN"/>
    </sheetNames>
    <sheetDataSet>
      <sheetData sheetId="0"/>
      <sheetData sheetId="1"/>
      <sheetData sheetId="2"/>
      <sheetData sheetId="3"/>
      <sheetData sheetId="4"/>
      <sheetData sheetId="5"/>
      <sheetData sheetId="6">
        <row r="15">
          <cell r="D15">
            <v>0</v>
          </cell>
          <cell r="F15">
            <v>0</v>
          </cell>
          <cell r="G15">
            <v>0</v>
          </cell>
          <cell r="H15">
            <v>0</v>
          </cell>
          <cell r="I15">
            <v>0</v>
          </cell>
          <cell r="J15">
            <v>0</v>
          </cell>
          <cell r="K15">
            <v>0</v>
          </cell>
          <cell r="L15">
            <v>0</v>
          </cell>
          <cell r="M15">
            <v>0</v>
          </cell>
          <cell r="N15">
            <v>0</v>
          </cell>
          <cell r="O15">
            <v>0</v>
          </cell>
          <cell r="P15">
            <v>0</v>
          </cell>
          <cell r="Q15">
            <v>5420.2187199999998</v>
          </cell>
          <cell r="R15">
            <v>0</v>
          </cell>
        </row>
        <row r="16">
          <cell r="D16">
            <v>0</v>
          </cell>
          <cell r="F16">
            <v>0</v>
          </cell>
          <cell r="G16">
            <v>0</v>
          </cell>
          <cell r="H16">
            <v>0</v>
          </cell>
          <cell r="I16">
            <v>0</v>
          </cell>
          <cell r="J16">
            <v>0</v>
          </cell>
          <cell r="K16">
            <v>0</v>
          </cell>
          <cell r="L16">
            <v>0</v>
          </cell>
          <cell r="M16">
            <v>0</v>
          </cell>
          <cell r="N16">
            <v>212.6</v>
          </cell>
          <cell r="O16">
            <v>0</v>
          </cell>
          <cell r="P16">
            <v>0</v>
          </cell>
          <cell r="Q16">
            <v>4436.7999999999993</v>
          </cell>
          <cell r="R16">
            <v>0</v>
          </cell>
        </row>
        <row r="17">
          <cell r="D17">
            <v>0</v>
          </cell>
          <cell r="F17">
            <v>1639.116</v>
          </cell>
          <cell r="G17">
            <v>2648</v>
          </cell>
          <cell r="H17">
            <v>0</v>
          </cell>
          <cell r="I17">
            <v>505.43999999999994</v>
          </cell>
          <cell r="J17">
            <v>0</v>
          </cell>
          <cell r="K17">
            <v>0</v>
          </cell>
          <cell r="L17">
            <v>0</v>
          </cell>
          <cell r="M17">
            <v>0</v>
          </cell>
          <cell r="N17">
            <v>909</v>
          </cell>
          <cell r="O17">
            <v>48.6</v>
          </cell>
          <cell r="P17">
            <v>0</v>
          </cell>
          <cell r="Q17">
            <v>4944.0600000000004</v>
          </cell>
          <cell r="R17">
            <v>0</v>
          </cell>
        </row>
        <row r="18">
          <cell r="D18">
            <v>0</v>
          </cell>
          <cell r="F18">
            <v>0</v>
          </cell>
          <cell r="G18">
            <v>0</v>
          </cell>
          <cell r="H18">
            <v>0</v>
          </cell>
          <cell r="I18">
            <v>0</v>
          </cell>
          <cell r="K18">
            <v>0</v>
          </cell>
          <cell r="L18">
            <v>0</v>
          </cell>
          <cell r="M18">
            <v>0</v>
          </cell>
          <cell r="N18">
            <v>1534</v>
          </cell>
          <cell r="O18">
            <v>6813.7200000000012</v>
          </cell>
          <cell r="P18">
            <v>4571.6400000000003</v>
          </cell>
          <cell r="Q18">
            <v>984</v>
          </cell>
          <cell r="R18">
            <v>0</v>
          </cell>
        </row>
        <row r="19">
          <cell r="D19">
            <v>7056</v>
          </cell>
          <cell r="F19">
            <v>0</v>
          </cell>
          <cell r="G19">
            <v>0</v>
          </cell>
          <cell r="H19">
            <v>1107.27</v>
          </cell>
          <cell r="I19">
            <v>99.63000000000001</v>
          </cell>
          <cell r="J19">
            <v>1112.1300000000001</v>
          </cell>
          <cell r="K19">
            <v>340.2</v>
          </cell>
          <cell r="L19">
            <v>0</v>
          </cell>
          <cell r="M19">
            <v>405</v>
          </cell>
          <cell r="N19">
            <v>7213</v>
          </cell>
          <cell r="O19">
            <v>0</v>
          </cell>
          <cell r="P19">
            <v>0</v>
          </cell>
          <cell r="Q19">
            <v>1442.5700000000002</v>
          </cell>
          <cell r="R19">
            <v>949.32</v>
          </cell>
        </row>
        <row r="20">
          <cell r="D20">
            <v>0</v>
          </cell>
          <cell r="F20">
            <v>0</v>
          </cell>
          <cell r="G20">
            <v>0</v>
          </cell>
          <cell r="H20">
            <v>0</v>
          </cell>
          <cell r="I20">
            <v>0</v>
          </cell>
          <cell r="J20">
            <v>0</v>
          </cell>
          <cell r="K20">
            <v>0</v>
          </cell>
          <cell r="L20">
            <v>0</v>
          </cell>
          <cell r="M20">
            <v>0</v>
          </cell>
          <cell r="N20">
            <v>0</v>
          </cell>
          <cell r="O20">
            <v>0</v>
          </cell>
          <cell r="P20">
            <v>0</v>
          </cell>
          <cell r="Q20">
            <v>696.86</v>
          </cell>
          <cell r="R20">
            <v>100</v>
          </cell>
        </row>
        <row r="21">
          <cell r="D21">
            <v>0</v>
          </cell>
          <cell r="F21">
            <v>0</v>
          </cell>
          <cell r="G21">
            <v>0</v>
          </cell>
          <cell r="H21">
            <v>0</v>
          </cell>
          <cell r="I21">
            <v>0</v>
          </cell>
          <cell r="J21">
            <v>0</v>
          </cell>
          <cell r="K21">
            <v>0</v>
          </cell>
          <cell r="L21">
            <v>226.8</v>
          </cell>
          <cell r="M21">
            <v>81</v>
          </cell>
          <cell r="N21">
            <v>0</v>
          </cell>
          <cell r="O21">
            <v>567</v>
          </cell>
          <cell r="P21">
            <v>0</v>
          </cell>
          <cell r="Q21">
            <v>0</v>
          </cell>
          <cell r="R21">
            <v>1224.1025</v>
          </cell>
        </row>
        <row r="23">
          <cell r="D23">
            <v>385.3458</v>
          </cell>
          <cell r="H23">
            <v>13197.118504</v>
          </cell>
        </row>
        <row r="24">
          <cell r="D24">
            <v>272</v>
          </cell>
          <cell r="H24">
            <v>9724.3266199999998</v>
          </cell>
        </row>
        <row r="25">
          <cell r="D25">
            <v>369.726</v>
          </cell>
          <cell r="H25">
            <v>14623.9734188</v>
          </cell>
        </row>
        <row r="26">
          <cell r="D26">
            <v>85.692999999999998</v>
          </cell>
          <cell r="H26">
            <v>12760.74</v>
          </cell>
        </row>
        <row r="27">
          <cell r="D27">
            <v>228</v>
          </cell>
          <cell r="H27">
            <v>10554.882008159999</v>
          </cell>
        </row>
        <row r="28">
          <cell r="D28">
            <v>270</v>
          </cell>
          <cell r="H28">
            <v>9568.9399999999987</v>
          </cell>
        </row>
        <row r="30">
          <cell r="D30">
            <v>0</v>
          </cell>
          <cell r="F30">
            <v>659</v>
          </cell>
          <cell r="G30">
            <v>1304</v>
          </cell>
          <cell r="H30">
            <v>0</v>
          </cell>
          <cell r="I30">
            <v>0</v>
          </cell>
          <cell r="J30">
            <v>0</v>
          </cell>
          <cell r="K30">
            <v>0</v>
          </cell>
          <cell r="L30">
            <v>0</v>
          </cell>
          <cell r="M30">
            <v>0</v>
          </cell>
          <cell r="N30">
            <v>0</v>
          </cell>
          <cell r="O30">
            <v>0</v>
          </cell>
          <cell r="P30">
            <v>0</v>
          </cell>
          <cell r="Q30">
            <v>0</v>
          </cell>
          <cell r="R30">
            <v>0</v>
          </cell>
        </row>
        <row r="31">
          <cell r="D31">
            <v>532.23519999999985</v>
          </cell>
          <cell r="F31">
            <v>0</v>
          </cell>
          <cell r="G31">
            <v>0</v>
          </cell>
          <cell r="H31">
            <v>0</v>
          </cell>
          <cell r="I31">
            <v>0</v>
          </cell>
          <cell r="J31">
            <v>0</v>
          </cell>
          <cell r="K31">
            <v>0</v>
          </cell>
          <cell r="L31">
            <v>0</v>
          </cell>
          <cell r="M31">
            <v>0</v>
          </cell>
          <cell r="N31">
            <v>0</v>
          </cell>
          <cell r="O31">
            <v>0</v>
          </cell>
          <cell r="P31">
            <v>0</v>
          </cell>
          <cell r="Q31">
            <v>0</v>
          </cell>
          <cell r="R31">
            <v>0</v>
          </cell>
        </row>
        <row r="32">
          <cell r="D32">
            <v>0</v>
          </cell>
          <cell r="F32">
            <v>0</v>
          </cell>
          <cell r="G32">
            <v>0</v>
          </cell>
          <cell r="H32">
            <v>3134</v>
          </cell>
          <cell r="I32">
            <v>0</v>
          </cell>
          <cell r="J32">
            <v>0</v>
          </cell>
          <cell r="K32">
            <v>0</v>
          </cell>
          <cell r="L32">
            <v>0</v>
          </cell>
          <cell r="M32">
            <v>0</v>
          </cell>
          <cell r="N32">
            <v>0</v>
          </cell>
          <cell r="O32">
            <v>0</v>
          </cell>
          <cell r="P32">
            <v>0</v>
          </cell>
          <cell r="Q32">
            <v>358</v>
          </cell>
          <cell r="R32">
            <v>0</v>
          </cell>
        </row>
        <row r="33">
          <cell r="D33">
            <v>0</v>
          </cell>
          <cell r="F33">
            <v>0</v>
          </cell>
          <cell r="G33">
            <v>0</v>
          </cell>
          <cell r="H33">
            <v>451</v>
          </cell>
          <cell r="I33">
            <v>0</v>
          </cell>
          <cell r="J33">
            <v>0</v>
          </cell>
          <cell r="K33">
            <v>0</v>
          </cell>
          <cell r="L33">
            <v>0</v>
          </cell>
          <cell r="M33">
            <v>0</v>
          </cell>
          <cell r="N33">
            <v>0</v>
          </cell>
          <cell r="O33">
            <v>0</v>
          </cell>
          <cell r="P33">
            <v>0</v>
          </cell>
          <cell r="Q33">
            <v>0</v>
          </cell>
          <cell r="R33">
            <v>0</v>
          </cell>
        </row>
        <row r="34">
          <cell r="D34">
            <v>0</v>
          </cell>
          <cell r="F34">
            <v>0</v>
          </cell>
          <cell r="G34">
            <v>0</v>
          </cell>
          <cell r="H34">
            <v>0</v>
          </cell>
          <cell r="I34">
            <v>0</v>
          </cell>
          <cell r="J34">
            <v>0</v>
          </cell>
          <cell r="K34">
            <v>0</v>
          </cell>
          <cell r="L34">
            <v>298</v>
          </cell>
          <cell r="M34">
            <v>0</v>
          </cell>
          <cell r="N34">
            <v>0</v>
          </cell>
          <cell r="O34">
            <v>0</v>
          </cell>
          <cell r="P34">
            <v>0</v>
          </cell>
          <cell r="Q34">
            <v>1000</v>
          </cell>
          <cell r="R34">
            <v>0</v>
          </cell>
        </row>
        <row r="35">
          <cell r="D35">
            <v>0</v>
          </cell>
          <cell r="F35">
            <v>0</v>
          </cell>
          <cell r="G35">
            <v>0</v>
          </cell>
          <cell r="H35">
            <v>0</v>
          </cell>
          <cell r="I35">
            <v>0</v>
          </cell>
          <cell r="J35">
            <v>0</v>
          </cell>
          <cell r="K35">
            <v>0</v>
          </cell>
          <cell r="L35">
            <v>0</v>
          </cell>
          <cell r="M35">
            <v>0</v>
          </cell>
          <cell r="N35">
            <v>0</v>
          </cell>
          <cell r="O35">
            <v>0</v>
          </cell>
          <cell r="P35">
            <v>0</v>
          </cell>
          <cell r="Q35">
            <v>741</v>
          </cell>
          <cell r="R35">
            <v>0</v>
          </cell>
        </row>
        <row r="36">
          <cell r="D36">
            <v>0</v>
          </cell>
          <cell r="F36">
            <v>0</v>
          </cell>
          <cell r="G36">
            <v>0</v>
          </cell>
          <cell r="H36">
            <v>0</v>
          </cell>
          <cell r="I36">
            <v>0</v>
          </cell>
          <cell r="J36">
            <v>0</v>
          </cell>
          <cell r="K36">
            <v>308</v>
          </cell>
          <cell r="L36">
            <v>0</v>
          </cell>
          <cell r="M36">
            <v>0</v>
          </cell>
          <cell r="N36">
            <v>0</v>
          </cell>
          <cell r="O36">
            <v>0</v>
          </cell>
          <cell r="P36">
            <v>1296</v>
          </cell>
          <cell r="Q36">
            <v>0</v>
          </cell>
          <cell r="R36">
            <v>0</v>
          </cell>
        </row>
        <row r="37">
          <cell r="D37">
            <v>0</v>
          </cell>
          <cell r="F37">
            <v>0</v>
          </cell>
          <cell r="G37">
            <v>0</v>
          </cell>
          <cell r="H37">
            <v>0</v>
          </cell>
          <cell r="I37">
            <v>0</v>
          </cell>
          <cell r="J37">
            <v>0</v>
          </cell>
          <cell r="K37">
            <v>0</v>
          </cell>
          <cell r="L37">
            <v>0</v>
          </cell>
          <cell r="M37">
            <v>0</v>
          </cell>
          <cell r="N37">
            <v>0</v>
          </cell>
          <cell r="O37">
            <v>0</v>
          </cell>
          <cell r="P37">
            <v>0</v>
          </cell>
          <cell r="Q37">
            <v>200</v>
          </cell>
          <cell r="R37">
            <v>0</v>
          </cell>
        </row>
        <row r="38">
          <cell r="D38">
            <v>0</v>
          </cell>
          <cell r="F38">
            <v>0</v>
          </cell>
          <cell r="G38">
            <v>0</v>
          </cell>
          <cell r="H38">
            <v>0</v>
          </cell>
          <cell r="I38">
            <v>0</v>
          </cell>
          <cell r="J38">
            <v>0</v>
          </cell>
          <cell r="K38">
            <v>0</v>
          </cell>
          <cell r="L38">
            <v>0</v>
          </cell>
          <cell r="M38">
            <v>0</v>
          </cell>
          <cell r="N38">
            <v>0</v>
          </cell>
          <cell r="O38">
            <v>149</v>
          </cell>
          <cell r="P38">
            <v>0</v>
          </cell>
          <cell r="Q38">
            <v>0</v>
          </cell>
          <cell r="R38">
            <v>0</v>
          </cell>
        </row>
      </sheetData>
      <sheetData sheetId="7">
        <row r="12">
          <cell r="N12">
            <v>180</v>
          </cell>
          <cell r="O12">
            <v>120</v>
          </cell>
          <cell r="P12">
            <v>1208.6410842105261</v>
          </cell>
          <cell r="Q12">
            <v>12.299999999999995</v>
          </cell>
          <cell r="R12">
            <v>137.29999999999995</v>
          </cell>
          <cell r="S12">
            <v>42</v>
          </cell>
          <cell r="T12">
            <v>27.999999999999993</v>
          </cell>
          <cell r="U12">
            <v>10</v>
          </cell>
          <cell r="V12">
            <v>6.0000000000000036</v>
          </cell>
          <cell r="W12">
            <v>1062.8315789473679</v>
          </cell>
          <cell r="X12">
            <v>662.29473684210507</v>
          </cell>
          <cell r="Y12">
            <v>656.49435789473705</v>
          </cell>
          <cell r="Z12">
            <v>139.59999999999994</v>
          </cell>
        </row>
        <row r="13">
          <cell r="D13">
            <v>385.56927999999971</v>
          </cell>
          <cell r="N13">
            <v>162</v>
          </cell>
          <cell r="O13">
            <v>108</v>
          </cell>
          <cell r="P13">
            <v>1087.7769757894737</v>
          </cell>
          <cell r="Q13">
            <v>11.069999999999995</v>
          </cell>
          <cell r="R13">
            <v>123.56999999999994</v>
          </cell>
          <cell r="S13">
            <v>37.800000000000011</v>
          </cell>
          <cell r="T13">
            <v>25.199999999999996</v>
          </cell>
          <cell r="U13">
            <v>9</v>
          </cell>
          <cell r="V13">
            <v>5.4000000000000021</v>
          </cell>
          <cell r="W13">
            <v>956.8484210526309</v>
          </cell>
          <cell r="X13">
            <v>596.06526315789461</v>
          </cell>
          <cell r="Y13">
            <v>590.84492210526321</v>
          </cell>
          <cell r="Z13">
            <v>125.63999999999996</v>
          </cell>
        </row>
        <row r="15">
          <cell r="D15">
            <v>11.400000000000006</v>
          </cell>
        </row>
        <row r="16">
          <cell r="D16">
            <v>395.20000000000073</v>
          </cell>
        </row>
        <row r="18">
          <cell r="D18">
            <v>342</v>
          </cell>
        </row>
        <row r="19">
          <cell r="D19">
            <v>228</v>
          </cell>
        </row>
        <row r="20">
          <cell r="D20">
            <v>0</v>
          </cell>
        </row>
        <row r="21">
          <cell r="D21">
            <v>11.399999999999999</v>
          </cell>
        </row>
        <row r="22">
          <cell r="D22">
            <v>276</v>
          </cell>
        </row>
        <row r="23">
          <cell r="D23">
            <v>0</v>
          </cell>
        </row>
        <row r="25">
          <cell r="D25">
            <v>0</v>
          </cell>
        </row>
        <row r="26">
          <cell r="D26">
            <v>2363.2799999999988</v>
          </cell>
        </row>
        <row r="27">
          <cell r="D27">
            <v>1258.3599999999997</v>
          </cell>
        </row>
        <row r="28">
          <cell r="D28">
            <v>38</v>
          </cell>
        </row>
        <row r="30">
          <cell r="D30">
            <v>259.73</v>
          </cell>
        </row>
        <row r="31">
          <cell r="D31">
            <v>23.36999999999999</v>
          </cell>
        </row>
        <row r="32">
          <cell r="D32">
            <v>260.86999999999989</v>
          </cell>
        </row>
        <row r="33">
          <cell r="D33">
            <v>79.800000000000011</v>
          </cell>
        </row>
        <row r="34">
          <cell r="D34">
            <v>0</v>
          </cell>
        </row>
        <row r="35">
          <cell r="D35">
            <v>94.429999999999836</v>
          </cell>
        </row>
        <row r="36">
          <cell r="D36">
            <v>222.67999999999995</v>
          </cell>
        </row>
        <row r="38">
          <cell r="D38">
            <v>58.139999999999986</v>
          </cell>
        </row>
        <row r="39">
          <cell r="D39">
            <v>0</v>
          </cell>
        </row>
        <row r="41">
          <cell r="D41">
            <v>0</v>
          </cell>
        </row>
        <row r="42">
          <cell r="D42">
            <v>53.199999999999989</v>
          </cell>
        </row>
        <row r="43">
          <cell r="D43">
            <v>19</v>
          </cell>
        </row>
        <row r="44">
          <cell r="D44">
            <v>133</v>
          </cell>
        </row>
        <row r="45">
          <cell r="D45">
            <v>0</v>
          </cell>
        </row>
        <row r="46">
          <cell r="D46">
            <v>42.559999999999945</v>
          </cell>
        </row>
        <row r="48">
          <cell r="D48">
            <v>568.8972</v>
          </cell>
        </row>
        <row r="49">
          <cell r="D49">
            <v>320</v>
          </cell>
        </row>
        <row r="50">
          <cell r="D50">
            <v>314.08870000000019</v>
          </cell>
        </row>
        <row r="51">
          <cell r="D51">
            <v>374.03999999999985</v>
          </cell>
        </row>
        <row r="52">
          <cell r="D52">
            <v>223.05215999999982</v>
          </cell>
        </row>
        <row r="53">
          <cell r="D53">
            <v>236.60999999999993</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workbookViewId="0">
      <selection activeCell="A5" sqref="A5:D5"/>
    </sheetView>
  </sheetViews>
  <sheetFormatPr defaultRowHeight="18.75" x14ac:dyDescent="0.3"/>
  <cols>
    <col min="1" max="1" width="39.6640625" style="57" customWidth="1"/>
    <col min="2" max="2" width="15.109375" style="57" customWidth="1"/>
    <col min="3" max="3" width="28.33203125" style="57" customWidth="1"/>
    <col min="4" max="4" width="17" style="57" customWidth="1"/>
    <col min="5" max="5" width="10.33203125" style="57" hidden="1" customWidth="1"/>
    <col min="6" max="6" width="17.5546875" style="57" hidden="1" customWidth="1"/>
    <col min="7" max="7" width="0" style="57" hidden="1" customWidth="1"/>
    <col min="8" max="248" width="8.77734375" style="57"/>
    <col min="249" max="249" width="8.21875" style="57" customWidth="1"/>
    <col min="250" max="250" width="18.6640625" style="57" customWidth="1"/>
    <col min="251" max="251" width="14.5546875" style="57" customWidth="1"/>
    <col min="252" max="252" width="16.33203125" style="57" customWidth="1"/>
    <col min="253" max="253" width="14.109375" style="57" customWidth="1"/>
    <col min="254" max="254" width="0" style="57" hidden="1" customWidth="1"/>
    <col min="255" max="255" width="14.88671875" style="57" customWidth="1"/>
    <col min="256" max="256" width="14.6640625" style="57" customWidth="1"/>
    <col min="257" max="257" width="11.44140625" style="57" customWidth="1"/>
    <col min="258" max="504" width="8.77734375" style="57"/>
    <col min="505" max="505" width="8.21875" style="57" customWidth="1"/>
    <col min="506" max="506" width="18.6640625" style="57" customWidth="1"/>
    <col min="507" max="507" width="14.5546875" style="57" customWidth="1"/>
    <col min="508" max="508" width="16.33203125" style="57" customWidth="1"/>
    <col min="509" max="509" width="14.109375" style="57" customWidth="1"/>
    <col min="510" max="510" width="0" style="57" hidden="1" customWidth="1"/>
    <col min="511" max="511" width="14.88671875" style="57" customWidth="1"/>
    <col min="512" max="512" width="14.6640625" style="57" customWidth="1"/>
    <col min="513" max="513" width="11.44140625" style="57" customWidth="1"/>
    <col min="514" max="760" width="8.77734375" style="57"/>
    <col min="761" max="761" width="8.21875" style="57" customWidth="1"/>
    <col min="762" max="762" width="18.6640625" style="57" customWidth="1"/>
    <col min="763" max="763" width="14.5546875" style="57" customWidth="1"/>
    <col min="764" max="764" width="16.33203125" style="57" customWidth="1"/>
    <col min="765" max="765" width="14.109375" style="57" customWidth="1"/>
    <col min="766" max="766" width="0" style="57" hidden="1" customWidth="1"/>
    <col min="767" max="767" width="14.88671875" style="57" customWidth="1"/>
    <col min="768" max="768" width="14.6640625" style="57" customWidth="1"/>
    <col min="769" max="769" width="11.44140625" style="57" customWidth="1"/>
    <col min="770" max="1016" width="8.77734375" style="57"/>
    <col min="1017" max="1017" width="8.21875" style="57" customWidth="1"/>
    <col min="1018" max="1018" width="18.6640625" style="57" customWidth="1"/>
    <col min="1019" max="1019" width="14.5546875" style="57" customWidth="1"/>
    <col min="1020" max="1020" width="16.33203125" style="57" customWidth="1"/>
    <col min="1021" max="1021" width="14.109375" style="57" customWidth="1"/>
    <col min="1022" max="1022" width="0" style="57" hidden="1" customWidth="1"/>
    <col min="1023" max="1023" width="14.88671875" style="57" customWidth="1"/>
    <col min="1024" max="1024" width="14.6640625" style="57" customWidth="1"/>
    <col min="1025" max="1025" width="11.44140625" style="57" customWidth="1"/>
    <col min="1026" max="1272" width="8.77734375" style="57"/>
    <col min="1273" max="1273" width="8.21875" style="57" customWidth="1"/>
    <col min="1274" max="1274" width="18.6640625" style="57" customWidth="1"/>
    <col min="1275" max="1275" width="14.5546875" style="57" customWidth="1"/>
    <col min="1276" max="1276" width="16.33203125" style="57" customWidth="1"/>
    <col min="1277" max="1277" width="14.109375" style="57" customWidth="1"/>
    <col min="1278" max="1278" width="0" style="57" hidden="1" customWidth="1"/>
    <col min="1279" max="1279" width="14.88671875" style="57" customWidth="1"/>
    <col min="1280" max="1280" width="14.6640625" style="57" customWidth="1"/>
    <col min="1281" max="1281" width="11.44140625" style="57" customWidth="1"/>
    <col min="1282" max="1528" width="8.77734375" style="57"/>
    <col min="1529" max="1529" width="8.21875" style="57" customWidth="1"/>
    <col min="1530" max="1530" width="18.6640625" style="57" customWidth="1"/>
    <col min="1531" max="1531" width="14.5546875" style="57" customWidth="1"/>
    <col min="1532" max="1532" width="16.33203125" style="57" customWidth="1"/>
    <col min="1533" max="1533" width="14.109375" style="57" customWidth="1"/>
    <col min="1534" max="1534" width="0" style="57" hidden="1" customWidth="1"/>
    <col min="1535" max="1535" width="14.88671875" style="57" customWidth="1"/>
    <col min="1536" max="1536" width="14.6640625" style="57" customWidth="1"/>
    <col min="1537" max="1537" width="11.44140625" style="57" customWidth="1"/>
    <col min="1538" max="1784" width="8.77734375" style="57"/>
    <col min="1785" max="1785" width="8.21875" style="57" customWidth="1"/>
    <col min="1786" max="1786" width="18.6640625" style="57" customWidth="1"/>
    <col min="1787" max="1787" width="14.5546875" style="57" customWidth="1"/>
    <col min="1788" max="1788" width="16.33203125" style="57" customWidth="1"/>
    <col min="1789" max="1789" width="14.109375" style="57" customWidth="1"/>
    <col min="1790" max="1790" width="0" style="57" hidden="1" customWidth="1"/>
    <col min="1791" max="1791" width="14.88671875" style="57" customWidth="1"/>
    <col min="1792" max="1792" width="14.6640625" style="57" customWidth="1"/>
    <col min="1793" max="1793" width="11.44140625" style="57" customWidth="1"/>
    <col min="1794" max="2040" width="8.77734375" style="57"/>
    <col min="2041" max="2041" width="8.21875" style="57" customWidth="1"/>
    <col min="2042" max="2042" width="18.6640625" style="57" customWidth="1"/>
    <col min="2043" max="2043" width="14.5546875" style="57" customWidth="1"/>
    <col min="2044" max="2044" width="16.33203125" style="57" customWidth="1"/>
    <col min="2045" max="2045" width="14.109375" style="57" customWidth="1"/>
    <col min="2046" max="2046" width="0" style="57" hidden="1" customWidth="1"/>
    <col min="2047" max="2047" width="14.88671875" style="57" customWidth="1"/>
    <col min="2048" max="2048" width="14.6640625" style="57" customWidth="1"/>
    <col min="2049" max="2049" width="11.44140625" style="57" customWidth="1"/>
    <col min="2050" max="2296" width="8.77734375" style="57"/>
    <col min="2297" max="2297" width="8.21875" style="57" customWidth="1"/>
    <col min="2298" max="2298" width="18.6640625" style="57" customWidth="1"/>
    <col min="2299" max="2299" width="14.5546875" style="57" customWidth="1"/>
    <col min="2300" max="2300" width="16.33203125" style="57" customWidth="1"/>
    <col min="2301" max="2301" width="14.109375" style="57" customWidth="1"/>
    <col min="2302" max="2302" width="0" style="57" hidden="1" customWidth="1"/>
    <col min="2303" max="2303" width="14.88671875" style="57" customWidth="1"/>
    <col min="2304" max="2304" width="14.6640625" style="57" customWidth="1"/>
    <col min="2305" max="2305" width="11.44140625" style="57" customWidth="1"/>
    <col min="2306" max="2552" width="8.77734375" style="57"/>
    <col min="2553" max="2553" width="8.21875" style="57" customWidth="1"/>
    <col min="2554" max="2554" width="18.6640625" style="57" customWidth="1"/>
    <col min="2555" max="2555" width="14.5546875" style="57" customWidth="1"/>
    <col min="2556" max="2556" width="16.33203125" style="57" customWidth="1"/>
    <col min="2557" max="2557" width="14.109375" style="57" customWidth="1"/>
    <col min="2558" max="2558" width="0" style="57" hidden="1" customWidth="1"/>
    <col min="2559" max="2559" width="14.88671875" style="57" customWidth="1"/>
    <col min="2560" max="2560" width="14.6640625" style="57" customWidth="1"/>
    <col min="2561" max="2561" width="11.44140625" style="57" customWidth="1"/>
    <col min="2562" max="2808" width="8.77734375" style="57"/>
    <col min="2809" max="2809" width="8.21875" style="57" customWidth="1"/>
    <col min="2810" max="2810" width="18.6640625" style="57" customWidth="1"/>
    <col min="2811" max="2811" width="14.5546875" style="57" customWidth="1"/>
    <col min="2812" max="2812" width="16.33203125" style="57" customWidth="1"/>
    <col min="2813" max="2813" width="14.109375" style="57" customWidth="1"/>
    <col min="2814" max="2814" width="0" style="57" hidden="1" customWidth="1"/>
    <col min="2815" max="2815" width="14.88671875" style="57" customWidth="1"/>
    <col min="2816" max="2816" width="14.6640625" style="57" customWidth="1"/>
    <col min="2817" max="2817" width="11.44140625" style="57" customWidth="1"/>
    <col min="2818" max="3064" width="8.77734375" style="57"/>
    <col min="3065" max="3065" width="8.21875" style="57" customWidth="1"/>
    <col min="3066" max="3066" width="18.6640625" style="57" customWidth="1"/>
    <col min="3067" max="3067" width="14.5546875" style="57" customWidth="1"/>
    <col min="3068" max="3068" width="16.33203125" style="57" customWidth="1"/>
    <col min="3069" max="3069" width="14.109375" style="57" customWidth="1"/>
    <col min="3070" max="3070" width="0" style="57" hidden="1" customWidth="1"/>
    <col min="3071" max="3071" width="14.88671875" style="57" customWidth="1"/>
    <col min="3072" max="3072" width="14.6640625" style="57" customWidth="1"/>
    <col min="3073" max="3073" width="11.44140625" style="57" customWidth="1"/>
    <col min="3074" max="3320" width="8.77734375" style="57"/>
    <col min="3321" max="3321" width="8.21875" style="57" customWidth="1"/>
    <col min="3322" max="3322" width="18.6640625" style="57" customWidth="1"/>
    <col min="3323" max="3323" width="14.5546875" style="57" customWidth="1"/>
    <col min="3324" max="3324" width="16.33203125" style="57" customWidth="1"/>
    <col min="3325" max="3325" width="14.109375" style="57" customWidth="1"/>
    <col min="3326" max="3326" width="0" style="57" hidden="1" customWidth="1"/>
    <col min="3327" max="3327" width="14.88671875" style="57" customWidth="1"/>
    <col min="3328" max="3328" width="14.6640625" style="57" customWidth="1"/>
    <col min="3329" max="3329" width="11.44140625" style="57" customWidth="1"/>
    <col min="3330" max="3576" width="8.77734375" style="57"/>
    <col min="3577" max="3577" width="8.21875" style="57" customWidth="1"/>
    <col min="3578" max="3578" width="18.6640625" style="57" customWidth="1"/>
    <col min="3579" max="3579" width="14.5546875" style="57" customWidth="1"/>
    <col min="3580" max="3580" width="16.33203125" style="57" customWidth="1"/>
    <col min="3581" max="3581" width="14.109375" style="57" customWidth="1"/>
    <col min="3582" max="3582" width="0" style="57" hidden="1" customWidth="1"/>
    <col min="3583" max="3583" width="14.88671875" style="57" customWidth="1"/>
    <col min="3584" max="3584" width="14.6640625" style="57" customWidth="1"/>
    <col min="3585" max="3585" width="11.44140625" style="57" customWidth="1"/>
    <col min="3586" max="3832" width="8.77734375" style="57"/>
    <col min="3833" max="3833" width="8.21875" style="57" customWidth="1"/>
    <col min="3834" max="3834" width="18.6640625" style="57" customWidth="1"/>
    <col min="3835" max="3835" width="14.5546875" style="57" customWidth="1"/>
    <col min="3836" max="3836" width="16.33203125" style="57" customWidth="1"/>
    <col min="3837" max="3837" width="14.109375" style="57" customWidth="1"/>
    <col min="3838" max="3838" width="0" style="57" hidden="1" customWidth="1"/>
    <col min="3839" max="3839" width="14.88671875" style="57" customWidth="1"/>
    <col min="3840" max="3840" width="14.6640625" style="57" customWidth="1"/>
    <col min="3841" max="3841" width="11.44140625" style="57" customWidth="1"/>
    <col min="3842" max="4088" width="8.77734375" style="57"/>
    <col min="4089" max="4089" width="8.21875" style="57" customWidth="1"/>
    <col min="4090" max="4090" width="18.6640625" style="57" customWidth="1"/>
    <col min="4091" max="4091" width="14.5546875" style="57" customWidth="1"/>
    <col min="4092" max="4092" width="16.33203125" style="57" customWidth="1"/>
    <col min="4093" max="4093" width="14.109375" style="57" customWidth="1"/>
    <col min="4094" max="4094" width="0" style="57" hidden="1" customWidth="1"/>
    <col min="4095" max="4095" width="14.88671875" style="57" customWidth="1"/>
    <col min="4096" max="4096" width="14.6640625" style="57" customWidth="1"/>
    <col min="4097" max="4097" width="11.44140625" style="57" customWidth="1"/>
    <col min="4098" max="4344" width="8.77734375" style="57"/>
    <col min="4345" max="4345" width="8.21875" style="57" customWidth="1"/>
    <col min="4346" max="4346" width="18.6640625" style="57" customWidth="1"/>
    <col min="4347" max="4347" width="14.5546875" style="57" customWidth="1"/>
    <col min="4348" max="4348" width="16.33203125" style="57" customWidth="1"/>
    <col min="4349" max="4349" width="14.109375" style="57" customWidth="1"/>
    <col min="4350" max="4350" width="0" style="57" hidden="1" customWidth="1"/>
    <col min="4351" max="4351" width="14.88671875" style="57" customWidth="1"/>
    <col min="4352" max="4352" width="14.6640625" style="57" customWidth="1"/>
    <col min="4353" max="4353" width="11.44140625" style="57" customWidth="1"/>
    <col min="4354" max="4600" width="8.77734375" style="57"/>
    <col min="4601" max="4601" width="8.21875" style="57" customWidth="1"/>
    <col min="4602" max="4602" width="18.6640625" style="57" customWidth="1"/>
    <col min="4603" max="4603" width="14.5546875" style="57" customWidth="1"/>
    <col min="4604" max="4604" width="16.33203125" style="57" customWidth="1"/>
    <col min="4605" max="4605" width="14.109375" style="57" customWidth="1"/>
    <col min="4606" max="4606" width="0" style="57" hidden="1" customWidth="1"/>
    <col min="4607" max="4607" width="14.88671875" style="57" customWidth="1"/>
    <col min="4608" max="4608" width="14.6640625" style="57" customWidth="1"/>
    <col min="4609" max="4609" width="11.44140625" style="57" customWidth="1"/>
    <col min="4610" max="4856" width="8.77734375" style="57"/>
    <col min="4857" max="4857" width="8.21875" style="57" customWidth="1"/>
    <col min="4858" max="4858" width="18.6640625" style="57" customWidth="1"/>
    <col min="4859" max="4859" width="14.5546875" style="57" customWidth="1"/>
    <col min="4860" max="4860" width="16.33203125" style="57" customWidth="1"/>
    <col min="4861" max="4861" width="14.109375" style="57" customWidth="1"/>
    <col min="4862" max="4862" width="0" style="57" hidden="1" customWidth="1"/>
    <col min="4863" max="4863" width="14.88671875" style="57" customWidth="1"/>
    <col min="4864" max="4864" width="14.6640625" style="57" customWidth="1"/>
    <col min="4865" max="4865" width="11.44140625" style="57" customWidth="1"/>
    <col min="4866" max="5112" width="8.77734375" style="57"/>
    <col min="5113" max="5113" width="8.21875" style="57" customWidth="1"/>
    <col min="5114" max="5114" width="18.6640625" style="57" customWidth="1"/>
    <col min="5115" max="5115" width="14.5546875" style="57" customWidth="1"/>
    <col min="5116" max="5116" width="16.33203125" style="57" customWidth="1"/>
    <col min="5117" max="5117" width="14.109375" style="57" customWidth="1"/>
    <col min="5118" max="5118" width="0" style="57" hidden="1" customWidth="1"/>
    <col min="5119" max="5119" width="14.88671875" style="57" customWidth="1"/>
    <col min="5120" max="5120" width="14.6640625" style="57" customWidth="1"/>
    <col min="5121" max="5121" width="11.44140625" style="57" customWidth="1"/>
    <col min="5122" max="5368" width="8.77734375" style="57"/>
    <col min="5369" max="5369" width="8.21875" style="57" customWidth="1"/>
    <col min="5370" max="5370" width="18.6640625" style="57" customWidth="1"/>
    <col min="5371" max="5371" width="14.5546875" style="57" customWidth="1"/>
    <col min="5372" max="5372" width="16.33203125" style="57" customWidth="1"/>
    <col min="5373" max="5373" width="14.109375" style="57" customWidth="1"/>
    <col min="5374" max="5374" width="0" style="57" hidden="1" customWidth="1"/>
    <col min="5375" max="5375" width="14.88671875" style="57" customWidth="1"/>
    <col min="5376" max="5376" width="14.6640625" style="57" customWidth="1"/>
    <col min="5377" max="5377" width="11.44140625" style="57" customWidth="1"/>
    <col min="5378" max="5624" width="8.77734375" style="57"/>
    <col min="5625" max="5625" width="8.21875" style="57" customWidth="1"/>
    <col min="5626" max="5626" width="18.6640625" style="57" customWidth="1"/>
    <col min="5627" max="5627" width="14.5546875" style="57" customWidth="1"/>
    <col min="5628" max="5628" width="16.33203125" style="57" customWidth="1"/>
    <col min="5629" max="5629" width="14.109375" style="57" customWidth="1"/>
    <col min="5630" max="5630" width="0" style="57" hidden="1" customWidth="1"/>
    <col min="5631" max="5631" width="14.88671875" style="57" customWidth="1"/>
    <col min="5632" max="5632" width="14.6640625" style="57" customWidth="1"/>
    <col min="5633" max="5633" width="11.44140625" style="57" customWidth="1"/>
    <col min="5634" max="5880" width="8.77734375" style="57"/>
    <col min="5881" max="5881" width="8.21875" style="57" customWidth="1"/>
    <col min="5882" max="5882" width="18.6640625" style="57" customWidth="1"/>
    <col min="5883" max="5883" width="14.5546875" style="57" customWidth="1"/>
    <col min="5884" max="5884" width="16.33203125" style="57" customWidth="1"/>
    <col min="5885" max="5885" width="14.109375" style="57" customWidth="1"/>
    <col min="5886" max="5886" width="0" style="57" hidden="1" customWidth="1"/>
    <col min="5887" max="5887" width="14.88671875" style="57" customWidth="1"/>
    <col min="5888" max="5888" width="14.6640625" style="57" customWidth="1"/>
    <col min="5889" max="5889" width="11.44140625" style="57" customWidth="1"/>
    <col min="5890" max="6136" width="8.77734375" style="57"/>
    <col min="6137" max="6137" width="8.21875" style="57" customWidth="1"/>
    <col min="6138" max="6138" width="18.6640625" style="57" customWidth="1"/>
    <col min="6139" max="6139" width="14.5546875" style="57" customWidth="1"/>
    <col min="6140" max="6140" width="16.33203125" style="57" customWidth="1"/>
    <col min="6141" max="6141" width="14.109375" style="57" customWidth="1"/>
    <col min="6142" max="6142" width="0" style="57" hidden="1" customWidth="1"/>
    <col min="6143" max="6143" width="14.88671875" style="57" customWidth="1"/>
    <col min="6144" max="6144" width="14.6640625" style="57" customWidth="1"/>
    <col min="6145" max="6145" width="11.44140625" style="57" customWidth="1"/>
    <col min="6146" max="6392" width="8.77734375" style="57"/>
    <col min="6393" max="6393" width="8.21875" style="57" customWidth="1"/>
    <col min="6394" max="6394" width="18.6640625" style="57" customWidth="1"/>
    <col min="6395" max="6395" width="14.5546875" style="57" customWidth="1"/>
    <col min="6396" max="6396" width="16.33203125" style="57" customWidth="1"/>
    <col min="6397" max="6397" width="14.109375" style="57" customWidth="1"/>
    <col min="6398" max="6398" width="0" style="57" hidden="1" customWidth="1"/>
    <col min="6399" max="6399" width="14.88671875" style="57" customWidth="1"/>
    <col min="6400" max="6400" width="14.6640625" style="57" customWidth="1"/>
    <col min="6401" max="6401" width="11.44140625" style="57" customWidth="1"/>
    <col min="6402" max="6648" width="8.77734375" style="57"/>
    <col min="6649" max="6649" width="8.21875" style="57" customWidth="1"/>
    <col min="6650" max="6650" width="18.6640625" style="57" customWidth="1"/>
    <col min="6651" max="6651" width="14.5546875" style="57" customWidth="1"/>
    <col min="6652" max="6652" width="16.33203125" style="57" customWidth="1"/>
    <col min="6653" max="6653" width="14.109375" style="57" customWidth="1"/>
    <col min="6654" max="6654" width="0" style="57" hidden="1" customWidth="1"/>
    <col min="6655" max="6655" width="14.88671875" style="57" customWidth="1"/>
    <col min="6656" max="6656" width="14.6640625" style="57" customWidth="1"/>
    <col min="6657" max="6657" width="11.44140625" style="57" customWidth="1"/>
    <col min="6658" max="6904" width="8.77734375" style="57"/>
    <col min="6905" max="6905" width="8.21875" style="57" customWidth="1"/>
    <col min="6906" max="6906" width="18.6640625" style="57" customWidth="1"/>
    <col min="6907" max="6907" width="14.5546875" style="57" customWidth="1"/>
    <col min="6908" max="6908" width="16.33203125" style="57" customWidth="1"/>
    <col min="6909" max="6909" width="14.109375" style="57" customWidth="1"/>
    <col min="6910" max="6910" width="0" style="57" hidden="1" customWidth="1"/>
    <col min="6911" max="6911" width="14.88671875" style="57" customWidth="1"/>
    <col min="6912" max="6912" width="14.6640625" style="57" customWidth="1"/>
    <col min="6913" max="6913" width="11.44140625" style="57" customWidth="1"/>
    <col min="6914" max="7160" width="8.77734375" style="57"/>
    <col min="7161" max="7161" width="8.21875" style="57" customWidth="1"/>
    <col min="7162" max="7162" width="18.6640625" style="57" customWidth="1"/>
    <col min="7163" max="7163" width="14.5546875" style="57" customWidth="1"/>
    <col min="7164" max="7164" width="16.33203125" style="57" customWidth="1"/>
    <col min="7165" max="7165" width="14.109375" style="57" customWidth="1"/>
    <col min="7166" max="7166" width="0" style="57" hidden="1" customWidth="1"/>
    <col min="7167" max="7167" width="14.88671875" style="57" customWidth="1"/>
    <col min="7168" max="7168" width="14.6640625" style="57" customWidth="1"/>
    <col min="7169" max="7169" width="11.44140625" style="57" customWidth="1"/>
    <col min="7170" max="7416" width="8.77734375" style="57"/>
    <col min="7417" max="7417" width="8.21875" style="57" customWidth="1"/>
    <col min="7418" max="7418" width="18.6640625" style="57" customWidth="1"/>
    <col min="7419" max="7419" width="14.5546875" style="57" customWidth="1"/>
    <col min="7420" max="7420" width="16.33203125" style="57" customWidth="1"/>
    <col min="7421" max="7421" width="14.109375" style="57" customWidth="1"/>
    <col min="7422" max="7422" width="0" style="57" hidden="1" customWidth="1"/>
    <col min="7423" max="7423" width="14.88671875" style="57" customWidth="1"/>
    <col min="7424" max="7424" width="14.6640625" style="57" customWidth="1"/>
    <col min="7425" max="7425" width="11.44140625" style="57" customWidth="1"/>
    <col min="7426" max="7672" width="8.77734375" style="57"/>
    <col min="7673" max="7673" width="8.21875" style="57" customWidth="1"/>
    <col min="7674" max="7674" width="18.6640625" style="57" customWidth="1"/>
    <col min="7675" max="7675" width="14.5546875" style="57" customWidth="1"/>
    <col min="7676" max="7676" width="16.33203125" style="57" customWidth="1"/>
    <col min="7677" max="7677" width="14.109375" style="57" customWidth="1"/>
    <col min="7678" max="7678" width="0" style="57" hidden="1" customWidth="1"/>
    <col min="7679" max="7679" width="14.88671875" style="57" customWidth="1"/>
    <col min="7680" max="7680" width="14.6640625" style="57" customWidth="1"/>
    <col min="7681" max="7681" width="11.44140625" style="57" customWidth="1"/>
    <col min="7682" max="7928" width="8.77734375" style="57"/>
    <col min="7929" max="7929" width="8.21875" style="57" customWidth="1"/>
    <col min="7930" max="7930" width="18.6640625" style="57" customWidth="1"/>
    <col min="7931" max="7931" width="14.5546875" style="57" customWidth="1"/>
    <col min="7932" max="7932" width="16.33203125" style="57" customWidth="1"/>
    <col min="7933" max="7933" width="14.109375" style="57" customWidth="1"/>
    <col min="7934" max="7934" width="0" style="57" hidden="1" customWidth="1"/>
    <col min="7935" max="7935" width="14.88671875" style="57" customWidth="1"/>
    <col min="7936" max="7936" width="14.6640625" style="57" customWidth="1"/>
    <col min="7937" max="7937" width="11.44140625" style="57" customWidth="1"/>
    <col min="7938" max="8184" width="8.77734375" style="57"/>
    <col min="8185" max="8185" width="8.21875" style="57" customWidth="1"/>
    <col min="8186" max="8186" width="18.6640625" style="57" customWidth="1"/>
    <col min="8187" max="8187" width="14.5546875" style="57" customWidth="1"/>
    <col min="8188" max="8188" width="16.33203125" style="57" customWidth="1"/>
    <col min="8189" max="8189" width="14.109375" style="57" customWidth="1"/>
    <col min="8190" max="8190" width="0" style="57" hidden="1" customWidth="1"/>
    <col min="8191" max="8191" width="14.88671875" style="57" customWidth="1"/>
    <col min="8192" max="8192" width="14.6640625" style="57" customWidth="1"/>
    <col min="8193" max="8193" width="11.44140625" style="57" customWidth="1"/>
    <col min="8194" max="8440" width="8.77734375" style="57"/>
    <col min="8441" max="8441" width="8.21875" style="57" customWidth="1"/>
    <col min="8442" max="8442" width="18.6640625" style="57" customWidth="1"/>
    <col min="8443" max="8443" width="14.5546875" style="57" customWidth="1"/>
    <col min="8444" max="8444" width="16.33203125" style="57" customWidth="1"/>
    <col min="8445" max="8445" width="14.109375" style="57" customWidth="1"/>
    <col min="8446" max="8446" width="0" style="57" hidden="1" customWidth="1"/>
    <col min="8447" max="8447" width="14.88671875" style="57" customWidth="1"/>
    <col min="8448" max="8448" width="14.6640625" style="57" customWidth="1"/>
    <col min="8449" max="8449" width="11.44140625" style="57" customWidth="1"/>
    <col min="8450" max="8696" width="8.77734375" style="57"/>
    <col min="8697" max="8697" width="8.21875" style="57" customWidth="1"/>
    <col min="8698" max="8698" width="18.6640625" style="57" customWidth="1"/>
    <col min="8699" max="8699" width="14.5546875" style="57" customWidth="1"/>
    <col min="8700" max="8700" width="16.33203125" style="57" customWidth="1"/>
    <col min="8701" max="8701" width="14.109375" style="57" customWidth="1"/>
    <col min="8702" max="8702" width="0" style="57" hidden="1" customWidth="1"/>
    <col min="8703" max="8703" width="14.88671875" style="57" customWidth="1"/>
    <col min="8704" max="8704" width="14.6640625" style="57" customWidth="1"/>
    <col min="8705" max="8705" width="11.44140625" style="57" customWidth="1"/>
    <col min="8706" max="8952" width="8.77734375" style="57"/>
    <col min="8953" max="8953" width="8.21875" style="57" customWidth="1"/>
    <col min="8954" max="8954" width="18.6640625" style="57" customWidth="1"/>
    <col min="8955" max="8955" width="14.5546875" style="57" customWidth="1"/>
    <col min="8956" max="8956" width="16.33203125" style="57" customWidth="1"/>
    <col min="8957" max="8957" width="14.109375" style="57" customWidth="1"/>
    <col min="8958" max="8958" width="0" style="57" hidden="1" customWidth="1"/>
    <col min="8959" max="8959" width="14.88671875" style="57" customWidth="1"/>
    <col min="8960" max="8960" width="14.6640625" style="57" customWidth="1"/>
    <col min="8961" max="8961" width="11.44140625" style="57" customWidth="1"/>
    <col min="8962" max="9208" width="8.77734375" style="57"/>
    <col min="9209" max="9209" width="8.21875" style="57" customWidth="1"/>
    <col min="9210" max="9210" width="18.6640625" style="57" customWidth="1"/>
    <col min="9211" max="9211" width="14.5546875" style="57" customWidth="1"/>
    <col min="9212" max="9212" width="16.33203125" style="57" customWidth="1"/>
    <col min="9213" max="9213" width="14.109375" style="57" customWidth="1"/>
    <col min="9214" max="9214" width="0" style="57" hidden="1" customWidth="1"/>
    <col min="9215" max="9215" width="14.88671875" style="57" customWidth="1"/>
    <col min="9216" max="9216" width="14.6640625" style="57" customWidth="1"/>
    <col min="9217" max="9217" width="11.44140625" style="57" customWidth="1"/>
    <col min="9218" max="9464" width="8.77734375" style="57"/>
    <col min="9465" max="9465" width="8.21875" style="57" customWidth="1"/>
    <col min="9466" max="9466" width="18.6640625" style="57" customWidth="1"/>
    <col min="9467" max="9467" width="14.5546875" style="57" customWidth="1"/>
    <col min="9468" max="9468" width="16.33203125" style="57" customWidth="1"/>
    <col min="9469" max="9469" width="14.109375" style="57" customWidth="1"/>
    <col min="9470" max="9470" width="0" style="57" hidden="1" customWidth="1"/>
    <col min="9471" max="9471" width="14.88671875" style="57" customWidth="1"/>
    <col min="9472" max="9472" width="14.6640625" style="57" customWidth="1"/>
    <col min="9473" max="9473" width="11.44140625" style="57" customWidth="1"/>
    <col min="9474" max="9720" width="8.77734375" style="57"/>
    <col min="9721" max="9721" width="8.21875" style="57" customWidth="1"/>
    <col min="9722" max="9722" width="18.6640625" style="57" customWidth="1"/>
    <col min="9723" max="9723" width="14.5546875" style="57" customWidth="1"/>
    <col min="9724" max="9724" width="16.33203125" style="57" customWidth="1"/>
    <col min="9725" max="9725" width="14.109375" style="57" customWidth="1"/>
    <col min="9726" max="9726" width="0" style="57" hidden="1" customWidth="1"/>
    <col min="9727" max="9727" width="14.88671875" style="57" customWidth="1"/>
    <col min="9728" max="9728" width="14.6640625" style="57" customWidth="1"/>
    <col min="9729" max="9729" width="11.44140625" style="57" customWidth="1"/>
    <col min="9730" max="9976" width="8.77734375" style="57"/>
    <col min="9977" max="9977" width="8.21875" style="57" customWidth="1"/>
    <col min="9978" max="9978" width="18.6640625" style="57" customWidth="1"/>
    <col min="9979" max="9979" width="14.5546875" style="57" customWidth="1"/>
    <col min="9980" max="9980" width="16.33203125" style="57" customWidth="1"/>
    <col min="9981" max="9981" width="14.109375" style="57" customWidth="1"/>
    <col min="9982" max="9982" width="0" style="57" hidden="1" customWidth="1"/>
    <col min="9983" max="9983" width="14.88671875" style="57" customWidth="1"/>
    <col min="9984" max="9984" width="14.6640625" style="57" customWidth="1"/>
    <col min="9985" max="9985" width="11.44140625" style="57" customWidth="1"/>
    <col min="9986" max="10232" width="8.77734375" style="57"/>
    <col min="10233" max="10233" width="8.21875" style="57" customWidth="1"/>
    <col min="10234" max="10234" width="18.6640625" style="57" customWidth="1"/>
    <col min="10235" max="10235" width="14.5546875" style="57" customWidth="1"/>
    <col min="10236" max="10236" width="16.33203125" style="57" customWidth="1"/>
    <col min="10237" max="10237" width="14.109375" style="57" customWidth="1"/>
    <col min="10238" max="10238" width="0" style="57" hidden="1" customWidth="1"/>
    <col min="10239" max="10239" width="14.88671875" style="57" customWidth="1"/>
    <col min="10240" max="10240" width="14.6640625" style="57" customWidth="1"/>
    <col min="10241" max="10241" width="11.44140625" style="57" customWidth="1"/>
    <col min="10242" max="10488" width="8.77734375" style="57"/>
    <col min="10489" max="10489" width="8.21875" style="57" customWidth="1"/>
    <col min="10490" max="10490" width="18.6640625" style="57" customWidth="1"/>
    <col min="10491" max="10491" width="14.5546875" style="57" customWidth="1"/>
    <col min="10492" max="10492" width="16.33203125" style="57" customWidth="1"/>
    <col min="10493" max="10493" width="14.109375" style="57" customWidth="1"/>
    <col min="10494" max="10494" width="0" style="57" hidden="1" customWidth="1"/>
    <col min="10495" max="10495" width="14.88671875" style="57" customWidth="1"/>
    <col min="10496" max="10496" width="14.6640625" style="57" customWidth="1"/>
    <col min="10497" max="10497" width="11.44140625" style="57" customWidth="1"/>
    <col min="10498" max="10744" width="8.77734375" style="57"/>
    <col min="10745" max="10745" width="8.21875" style="57" customWidth="1"/>
    <col min="10746" max="10746" width="18.6640625" style="57" customWidth="1"/>
    <col min="10747" max="10747" width="14.5546875" style="57" customWidth="1"/>
    <col min="10748" max="10748" width="16.33203125" style="57" customWidth="1"/>
    <col min="10749" max="10749" width="14.109375" style="57" customWidth="1"/>
    <col min="10750" max="10750" width="0" style="57" hidden="1" customWidth="1"/>
    <col min="10751" max="10751" width="14.88671875" style="57" customWidth="1"/>
    <col min="10752" max="10752" width="14.6640625" style="57" customWidth="1"/>
    <col min="10753" max="10753" width="11.44140625" style="57" customWidth="1"/>
    <col min="10754" max="11000" width="8.77734375" style="57"/>
    <col min="11001" max="11001" width="8.21875" style="57" customWidth="1"/>
    <col min="11002" max="11002" width="18.6640625" style="57" customWidth="1"/>
    <col min="11003" max="11003" width="14.5546875" style="57" customWidth="1"/>
    <col min="11004" max="11004" width="16.33203125" style="57" customWidth="1"/>
    <col min="11005" max="11005" width="14.109375" style="57" customWidth="1"/>
    <col min="11006" max="11006" width="0" style="57" hidden="1" customWidth="1"/>
    <col min="11007" max="11007" width="14.88671875" style="57" customWidth="1"/>
    <col min="11008" max="11008" width="14.6640625" style="57" customWidth="1"/>
    <col min="11009" max="11009" width="11.44140625" style="57" customWidth="1"/>
    <col min="11010" max="11256" width="8.77734375" style="57"/>
    <col min="11257" max="11257" width="8.21875" style="57" customWidth="1"/>
    <col min="11258" max="11258" width="18.6640625" style="57" customWidth="1"/>
    <col min="11259" max="11259" width="14.5546875" style="57" customWidth="1"/>
    <col min="11260" max="11260" width="16.33203125" style="57" customWidth="1"/>
    <col min="11261" max="11261" width="14.109375" style="57" customWidth="1"/>
    <col min="11262" max="11262" width="0" style="57" hidden="1" customWidth="1"/>
    <col min="11263" max="11263" width="14.88671875" style="57" customWidth="1"/>
    <col min="11264" max="11264" width="14.6640625" style="57" customWidth="1"/>
    <col min="11265" max="11265" width="11.44140625" style="57" customWidth="1"/>
    <col min="11266" max="11512" width="8.77734375" style="57"/>
    <col min="11513" max="11513" width="8.21875" style="57" customWidth="1"/>
    <col min="11514" max="11514" width="18.6640625" style="57" customWidth="1"/>
    <col min="11515" max="11515" width="14.5546875" style="57" customWidth="1"/>
    <col min="11516" max="11516" width="16.33203125" style="57" customWidth="1"/>
    <col min="11517" max="11517" width="14.109375" style="57" customWidth="1"/>
    <col min="11518" max="11518" width="0" style="57" hidden="1" customWidth="1"/>
    <col min="11519" max="11519" width="14.88671875" style="57" customWidth="1"/>
    <col min="11520" max="11520" width="14.6640625" style="57" customWidth="1"/>
    <col min="11521" max="11521" width="11.44140625" style="57" customWidth="1"/>
    <col min="11522" max="11768" width="8.77734375" style="57"/>
    <col min="11769" max="11769" width="8.21875" style="57" customWidth="1"/>
    <col min="11770" max="11770" width="18.6640625" style="57" customWidth="1"/>
    <col min="11771" max="11771" width="14.5546875" style="57" customWidth="1"/>
    <col min="11772" max="11772" width="16.33203125" style="57" customWidth="1"/>
    <col min="11773" max="11773" width="14.109375" style="57" customWidth="1"/>
    <col min="11774" max="11774" width="0" style="57" hidden="1" customWidth="1"/>
    <col min="11775" max="11775" width="14.88671875" style="57" customWidth="1"/>
    <col min="11776" max="11776" width="14.6640625" style="57" customWidth="1"/>
    <col min="11777" max="11777" width="11.44140625" style="57" customWidth="1"/>
    <col min="11778" max="12024" width="8.77734375" style="57"/>
    <col min="12025" max="12025" width="8.21875" style="57" customWidth="1"/>
    <col min="12026" max="12026" width="18.6640625" style="57" customWidth="1"/>
    <col min="12027" max="12027" width="14.5546875" style="57" customWidth="1"/>
    <col min="12028" max="12028" width="16.33203125" style="57" customWidth="1"/>
    <col min="12029" max="12029" width="14.109375" style="57" customWidth="1"/>
    <col min="12030" max="12030" width="0" style="57" hidden="1" customWidth="1"/>
    <col min="12031" max="12031" width="14.88671875" style="57" customWidth="1"/>
    <col min="12032" max="12032" width="14.6640625" style="57" customWidth="1"/>
    <col min="12033" max="12033" width="11.44140625" style="57" customWidth="1"/>
    <col min="12034" max="12280" width="8.77734375" style="57"/>
    <col min="12281" max="12281" width="8.21875" style="57" customWidth="1"/>
    <col min="12282" max="12282" width="18.6640625" style="57" customWidth="1"/>
    <col min="12283" max="12283" width="14.5546875" style="57" customWidth="1"/>
    <col min="12284" max="12284" width="16.33203125" style="57" customWidth="1"/>
    <col min="12285" max="12285" width="14.109375" style="57" customWidth="1"/>
    <col min="12286" max="12286" width="0" style="57" hidden="1" customWidth="1"/>
    <col min="12287" max="12287" width="14.88671875" style="57" customWidth="1"/>
    <col min="12288" max="12288" width="14.6640625" style="57" customWidth="1"/>
    <col min="12289" max="12289" width="11.44140625" style="57" customWidth="1"/>
    <col min="12290" max="12536" width="8.77734375" style="57"/>
    <col min="12537" max="12537" width="8.21875" style="57" customWidth="1"/>
    <col min="12538" max="12538" width="18.6640625" style="57" customWidth="1"/>
    <col min="12539" max="12539" width="14.5546875" style="57" customWidth="1"/>
    <col min="12540" max="12540" width="16.33203125" style="57" customWidth="1"/>
    <col min="12541" max="12541" width="14.109375" style="57" customWidth="1"/>
    <col min="12542" max="12542" width="0" style="57" hidden="1" customWidth="1"/>
    <col min="12543" max="12543" width="14.88671875" style="57" customWidth="1"/>
    <col min="12544" max="12544" width="14.6640625" style="57" customWidth="1"/>
    <col min="12545" max="12545" width="11.44140625" style="57" customWidth="1"/>
    <col min="12546" max="12792" width="8.77734375" style="57"/>
    <col min="12793" max="12793" width="8.21875" style="57" customWidth="1"/>
    <col min="12794" max="12794" width="18.6640625" style="57" customWidth="1"/>
    <col min="12795" max="12795" width="14.5546875" style="57" customWidth="1"/>
    <col min="12796" max="12796" width="16.33203125" style="57" customWidth="1"/>
    <col min="12797" max="12797" width="14.109375" style="57" customWidth="1"/>
    <col min="12798" max="12798" width="0" style="57" hidden="1" customWidth="1"/>
    <col min="12799" max="12799" width="14.88671875" style="57" customWidth="1"/>
    <col min="12800" max="12800" width="14.6640625" style="57" customWidth="1"/>
    <col min="12801" max="12801" width="11.44140625" style="57" customWidth="1"/>
    <col min="12802" max="13048" width="8.77734375" style="57"/>
    <col min="13049" max="13049" width="8.21875" style="57" customWidth="1"/>
    <col min="13050" max="13050" width="18.6640625" style="57" customWidth="1"/>
    <col min="13051" max="13051" width="14.5546875" style="57" customWidth="1"/>
    <col min="13052" max="13052" width="16.33203125" style="57" customWidth="1"/>
    <col min="13053" max="13053" width="14.109375" style="57" customWidth="1"/>
    <col min="13054" max="13054" width="0" style="57" hidden="1" customWidth="1"/>
    <col min="13055" max="13055" width="14.88671875" style="57" customWidth="1"/>
    <col min="13056" max="13056" width="14.6640625" style="57" customWidth="1"/>
    <col min="13057" max="13057" width="11.44140625" style="57" customWidth="1"/>
    <col min="13058" max="13304" width="8.77734375" style="57"/>
    <col min="13305" max="13305" width="8.21875" style="57" customWidth="1"/>
    <col min="13306" max="13306" width="18.6640625" style="57" customWidth="1"/>
    <col min="13307" max="13307" width="14.5546875" style="57" customWidth="1"/>
    <col min="13308" max="13308" width="16.33203125" style="57" customWidth="1"/>
    <col min="13309" max="13309" width="14.109375" style="57" customWidth="1"/>
    <col min="13310" max="13310" width="0" style="57" hidden="1" customWidth="1"/>
    <col min="13311" max="13311" width="14.88671875" style="57" customWidth="1"/>
    <col min="13312" max="13312" width="14.6640625" style="57" customWidth="1"/>
    <col min="13313" max="13313" width="11.44140625" style="57" customWidth="1"/>
    <col min="13314" max="13560" width="8.77734375" style="57"/>
    <col min="13561" max="13561" width="8.21875" style="57" customWidth="1"/>
    <col min="13562" max="13562" width="18.6640625" style="57" customWidth="1"/>
    <col min="13563" max="13563" width="14.5546875" style="57" customWidth="1"/>
    <col min="13564" max="13564" width="16.33203125" style="57" customWidth="1"/>
    <col min="13565" max="13565" width="14.109375" style="57" customWidth="1"/>
    <col min="13566" max="13566" width="0" style="57" hidden="1" customWidth="1"/>
    <col min="13567" max="13567" width="14.88671875" style="57" customWidth="1"/>
    <col min="13568" max="13568" width="14.6640625" style="57" customWidth="1"/>
    <col min="13569" max="13569" width="11.44140625" style="57" customWidth="1"/>
    <col min="13570" max="13816" width="8.77734375" style="57"/>
    <col min="13817" max="13817" width="8.21875" style="57" customWidth="1"/>
    <col min="13818" max="13818" width="18.6640625" style="57" customWidth="1"/>
    <col min="13819" max="13819" width="14.5546875" style="57" customWidth="1"/>
    <col min="13820" max="13820" width="16.33203125" style="57" customWidth="1"/>
    <col min="13821" max="13821" width="14.109375" style="57" customWidth="1"/>
    <col min="13822" max="13822" width="0" style="57" hidden="1" customWidth="1"/>
    <col min="13823" max="13823" width="14.88671875" style="57" customWidth="1"/>
    <col min="13824" max="13824" width="14.6640625" style="57" customWidth="1"/>
    <col min="13825" max="13825" width="11.44140625" style="57" customWidth="1"/>
    <col min="13826" max="14072" width="8.77734375" style="57"/>
    <col min="14073" max="14073" width="8.21875" style="57" customWidth="1"/>
    <col min="14074" max="14074" width="18.6640625" style="57" customWidth="1"/>
    <col min="14075" max="14075" width="14.5546875" style="57" customWidth="1"/>
    <col min="14076" max="14076" width="16.33203125" style="57" customWidth="1"/>
    <col min="14077" max="14077" width="14.109375" style="57" customWidth="1"/>
    <col min="14078" max="14078" width="0" style="57" hidden="1" customWidth="1"/>
    <col min="14079" max="14079" width="14.88671875" style="57" customWidth="1"/>
    <col min="14080" max="14080" width="14.6640625" style="57" customWidth="1"/>
    <col min="14081" max="14081" width="11.44140625" style="57" customWidth="1"/>
    <col min="14082" max="14328" width="8.77734375" style="57"/>
    <col min="14329" max="14329" width="8.21875" style="57" customWidth="1"/>
    <col min="14330" max="14330" width="18.6640625" style="57" customWidth="1"/>
    <col min="14331" max="14331" width="14.5546875" style="57" customWidth="1"/>
    <col min="14332" max="14332" width="16.33203125" style="57" customWidth="1"/>
    <col min="14333" max="14333" width="14.109375" style="57" customWidth="1"/>
    <col min="14334" max="14334" width="0" style="57" hidden="1" customWidth="1"/>
    <col min="14335" max="14335" width="14.88671875" style="57" customWidth="1"/>
    <col min="14336" max="14336" width="14.6640625" style="57" customWidth="1"/>
    <col min="14337" max="14337" width="11.44140625" style="57" customWidth="1"/>
    <col min="14338" max="14584" width="8.77734375" style="57"/>
    <col min="14585" max="14585" width="8.21875" style="57" customWidth="1"/>
    <col min="14586" max="14586" width="18.6640625" style="57" customWidth="1"/>
    <col min="14587" max="14587" width="14.5546875" style="57" customWidth="1"/>
    <col min="14588" max="14588" width="16.33203125" style="57" customWidth="1"/>
    <col min="14589" max="14589" width="14.109375" style="57" customWidth="1"/>
    <col min="14590" max="14590" width="0" style="57" hidden="1" customWidth="1"/>
    <col min="14591" max="14591" width="14.88671875" style="57" customWidth="1"/>
    <col min="14592" max="14592" width="14.6640625" style="57" customWidth="1"/>
    <col min="14593" max="14593" width="11.44140625" style="57" customWidth="1"/>
    <col min="14594" max="14840" width="8.77734375" style="57"/>
    <col min="14841" max="14841" width="8.21875" style="57" customWidth="1"/>
    <col min="14842" max="14842" width="18.6640625" style="57" customWidth="1"/>
    <col min="14843" max="14843" width="14.5546875" style="57" customWidth="1"/>
    <col min="14844" max="14844" width="16.33203125" style="57" customWidth="1"/>
    <col min="14845" max="14845" width="14.109375" style="57" customWidth="1"/>
    <col min="14846" max="14846" width="0" style="57" hidden="1" customWidth="1"/>
    <col min="14847" max="14847" width="14.88671875" style="57" customWidth="1"/>
    <col min="14848" max="14848" width="14.6640625" style="57" customWidth="1"/>
    <col min="14849" max="14849" width="11.44140625" style="57" customWidth="1"/>
    <col min="14850" max="15096" width="8.77734375" style="57"/>
    <col min="15097" max="15097" width="8.21875" style="57" customWidth="1"/>
    <col min="15098" max="15098" width="18.6640625" style="57" customWidth="1"/>
    <col min="15099" max="15099" width="14.5546875" style="57" customWidth="1"/>
    <col min="15100" max="15100" width="16.33203125" style="57" customWidth="1"/>
    <col min="15101" max="15101" width="14.109375" style="57" customWidth="1"/>
    <col min="15102" max="15102" width="0" style="57" hidden="1" customWidth="1"/>
    <col min="15103" max="15103" width="14.88671875" style="57" customWidth="1"/>
    <col min="15104" max="15104" width="14.6640625" style="57" customWidth="1"/>
    <col min="15105" max="15105" width="11.44140625" style="57" customWidth="1"/>
    <col min="15106" max="15352" width="8.77734375" style="57"/>
    <col min="15353" max="15353" width="8.21875" style="57" customWidth="1"/>
    <col min="15354" max="15354" width="18.6640625" style="57" customWidth="1"/>
    <col min="15355" max="15355" width="14.5546875" style="57" customWidth="1"/>
    <col min="15356" max="15356" width="16.33203125" style="57" customWidth="1"/>
    <col min="15357" max="15357" width="14.109375" style="57" customWidth="1"/>
    <col min="15358" max="15358" width="0" style="57" hidden="1" customWidth="1"/>
    <col min="15359" max="15359" width="14.88671875" style="57" customWidth="1"/>
    <col min="15360" max="15360" width="14.6640625" style="57" customWidth="1"/>
    <col min="15361" max="15361" width="11.44140625" style="57" customWidth="1"/>
    <col min="15362" max="15608" width="8.77734375" style="57"/>
    <col min="15609" max="15609" width="8.21875" style="57" customWidth="1"/>
    <col min="15610" max="15610" width="18.6640625" style="57" customWidth="1"/>
    <col min="15611" max="15611" width="14.5546875" style="57" customWidth="1"/>
    <col min="15612" max="15612" width="16.33203125" style="57" customWidth="1"/>
    <col min="15613" max="15613" width="14.109375" style="57" customWidth="1"/>
    <col min="15614" max="15614" width="0" style="57" hidden="1" customWidth="1"/>
    <col min="15615" max="15615" width="14.88671875" style="57" customWidth="1"/>
    <col min="15616" max="15616" width="14.6640625" style="57" customWidth="1"/>
    <col min="15617" max="15617" width="11.44140625" style="57" customWidth="1"/>
    <col min="15618" max="15864" width="8.77734375" style="57"/>
    <col min="15865" max="15865" width="8.21875" style="57" customWidth="1"/>
    <col min="15866" max="15866" width="18.6640625" style="57" customWidth="1"/>
    <col min="15867" max="15867" width="14.5546875" style="57" customWidth="1"/>
    <col min="15868" max="15868" width="16.33203125" style="57" customWidth="1"/>
    <col min="15869" max="15869" width="14.109375" style="57" customWidth="1"/>
    <col min="15870" max="15870" width="0" style="57" hidden="1" customWidth="1"/>
    <col min="15871" max="15871" width="14.88671875" style="57" customWidth="1"/>
    <col min="15872" max="15872" width="14.6640625" style="57" customWidth="1"/>
    <col min="15873" max="15873" width="11.44140625" style="57" customWidth="1"/>
    <col min="15874" max="16120" width="8.77734375" style="57"/>
    <col min="16121" max="16121" width="8.21875" style="57" customWidth="1"/>
    <col min="16122" max="16122" width="18.6640625" style="57" customWidth="1"/>
    <col min="16123" max="16123" width="14.5546875" style="57" customWidth="1"/>
    <col min="16124" max="16124" width="16.33203125" style="57" customWidth="1"/>
    <col min="16125" max="16125" width="14.109375" style="57" customWidth="1"/>
    <col min="16126" max="16126" width="0" style="57" hidden="1" customWidth="1"/>
    <col min="16127" max="16127" width="14.88671875" style="57" customWidth="1"/>
    <col min="16128" max="16128" width="14.6640625" style="57" customWidth="1"/>
    <col min="16129" max="16129" width="11.44140625" style="57" customWidth="1"/>
    <col min="16130" max="16375" width="8.77734375" style="57"/>
    <col min="16376" max="16380" width="7.44140625" style="57" customWidth="1"/>
    <col min="16381" max="16381" width="8.77734375" style="57"/>
    <col min="16382" max="16384" width="7.44140625" style="57" customWidth="1"/>
  </cols>
  <sheetData>
    <row r="1" spans="1:8" x14ac:dyDescent="0.3">
      <c r="A1" s="136" t="s">
        <v>222</v>
      </c>
      <c r="B1" s="139"/>
    </row>
    <row r="2" spans="1:8" s="56" customFormat="1" x14ac:dyDescent="0.3">
      <c r="A2" s="137" t="s">
        <v>207</v>
      </c>
      <c r="B2" s="140"/>
      <c r="C2" s="191" t="s">
        <v>67</v>
      </c>
      <c r="D2" s="191"/>
    </row>
    <row r="3" spans="1:8" s="56" customFormat="1" x14ac:dyDescent="0.3">
      <c r="A3" s="66"/>
      <c r="B3" s="66"/>
      <c r="C3" s="67"/>
      <c r="D3" s="67"/>
    </row>
    <row r="4" spans="1:8" ht="18" customHeight="1" x14ac:dyDescent="0.3">
      <c r="A4" s="193" t="s">
        <v>167</v>
      </c>
      <c r="B4" s="193"/>
      <c r="C4" s="193"/>
      <c r="D4" s="193"/>
    </row>
    <row r="5" spans="1:8" ht="25.15" customHeight="1" x14ac:dyDescent="0.3">
      <c r="A5" s="192" t="s">
        <v>223</v>
      </c>
      <c r="B5" s="192"/>
      <c r="C5" s="192"/>
      <c r="D5" s="192"/>
    </row>
    <row r="6" spans="1:8" x14ac:dyDescent="0.3">
      <c r="A6" s="58"/>
      <c r="B6" s="58"/>
      <c r="C6" s="190" t="s">
        <v>211</v>
      </c>
      <c r="D6" s="190"/>
      <c r="E6" s="57" t="s">
        <v>164</v>
      </c>
    </row>
    <row r="7" spans="1:8" ht="30" customHeight="1" x14ac:dyDescent="0.3">
      <c r="A7" s="59" t="s">
        <v>68</v>
      </c>
      <c r="B7" s="59" t="s">
        <v>69</v>
      </c>
      <c r="C7" s="59" t="s">
        <v>70</v>
      </c>
      <c r="D7" s="59" t="s">
        <v>69</v>
      </c>
      <c r="E7" s="143">
        <f>B8-D8</f>
        <v>0.38191009263391607</v>
      </c>
      <c r="F7" s="64">
        <f>B8-D8</f>
        <v>0.38191009263391607</v>
      </c>
    </row>
    <row r="8" spans="1:8" x14ac:dyDescent="0.3">
      <c r="A8" s="59" t="s">
        <v>71</v>
      </c>
      <c r="B8" s="60">
        <f>B9+B10+B11+B14</f>
        <v>176692.4</v>
      </c>
      <c r="C8" s="59" t="s">
        <v>72</v>
      </c>
      <c r="D8" s="61">
        <f>D9+D10+D11+D12+D13</f>
        <v>176692.01808990736</v>
      </c>
      <c r="H8" s="64">
        <f>B8-D8</f>
        <v>0.38191009263391607</v>
      </c>
    </row>
    <row r="9" spans="1:8" ht="24.95" customHeight="1" x14ac:dyDescent="0.3">
      <c r="A9" s="83" t="s">
        <v>73</v>
      </c>
      <c r="B9" s="61">
        <f>' 02.Thu'!D35</f>
        <v>2625</v>
      </c>
      <c r="C9" s="83" t="s">
        <v>74</v>
      </c>
      <c r="D9" s="61">
        <f>'03. Chi'!C12</f>
        <v>24743.15</v>
      </c>
      <c r="E9" s="64">
        <f>D10+D13</f>
        <v>143598.86808990737</v>
      </c>
      <c r="F9" s="57">
        <f>'04. Tổng Hợp TX'!C10</f>
        <v>143598.27335306525</v>
      </c>
      <c r="G9" s="64">
        <f>E9-F9</f>
        <v>0.59473684211843647</v>
      </c>
    </row>
    <row r="10" spans="1:8" ht="24.95" customHeight="1" x14ac:dyDescent="0.3">
      <c r="A10" s="83" t="s">
        <v>179</v>
      </c>
      <c r="B10" s="61">
        <f>' 02.Thu'!D44</f>
        <v>45783.4</v>
      </c>
      <c r="C10" s="83" t="s">
        <v>75</v>
      </c>
      <c r="D10" s="61">
        <f>'03. Chi'!C17</f>
        <v>134399.86808990737</v>
      </c>
      <c r="E10" s="64">
        <f>D10+D12</f>
        <v>138664.86808990737</v>
      </c>
      <c r="F10" s="57">
        <v>138665</v>
      </c>
      <c r="G10" s="64">
        <f>E10-F10</f>
        <v>-0.13191009263391607</v>
      </c>
    </row>
    <row r="11" spans="1:8" ht="24.95" customHeight="1" x14ac:dyDescent="0.3">
      <c r="A11" s="83" t="s">
        <v>76</v>
      </c>
      <c r="B11" s="61">
        <f>B12+B13</f>
        <v>128284</v>
      </c>
      <c r="C11" s="83" t="s">
        <v>77</v>
      </c>
      <c r="D11" s="61">
        <f>'03. Chi'!C33</f>
        <v>4085</v>
      </c>
    </row>
    <row r="12" spans="1:8" ht="24.95" customHeight="1" x14ac:dyDescent="0.3">
      <c r="A12" s="149" t="s">
        <v>133</v>
      </c>
      <c r="B12" s="63">
        <f>' 02.Thu'!D69</f>
        <v>119085</v>
      </c>
      <c r="C12" s="84" t="s">
        <v>150</v>
      </c>
      <c r="D12" s="85">
        <f>'03. Chi'!C31</f>
        <v>4265</v>
      </c>
    </row>
    <row r="13" spans="1:8" ht="24.95" customHeight="1" x14ac:dyDescent="0.3">
      <c r="A13" s="149" t="s">
        <v>134</v>
      </c>
      <c r="B13" s="63">
        <f>' 02.Thu'!D70</f>
        <v>9199</v>
      </c>
      <c r="C13" s="83" t="s">
        <v>163</v>
      </c>
      <c r="D13" s="61">
        <f>'03. Chi'!C34</f>
        <v>9199</v>
      </c>
    </row>
    <row r="14" spans="1:8" ht="24.95" customHeight="1" x14ac:dyDescent="0.3">
      <c r="A14" s="83" t="s">
        <v>78</v>
      </c>
      <c r="B14" s="63"/>
      <c r="C14" s="62"/>
      <c r="D14" s="63"/>
    </row>
    <row r="15" spans="1:8" x14ac:dyDescent="0.3">
      <c r="A15" s="65"/>
      <c r="B15" s="65"/>
      <c r="C15" s="65"/>
    </row>
    <row r="16" spans="1:8" x14ac:dyDescent="0.3">
      <c r="D16" s="64"/>
    </row>
  </sheetData>
  <mergeCells count="4">
    <mergeCell ref="C6:D6"/>
    <mergeCell ref="C2:D2"/>
    <mergeCell ref="A5:D5"/>
    <mergeCell ref="A4:D4"/>
  </mergeCells>
  <pageMargins left="0.9055118110236221" right="0.5118110236220472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70"/>
  <sheetViews>
    <sheetView zoomScale="90" zoomScaleNormal="90" workbookViewId="0">
      <selection activeCell="H34" sqref="H34"/>
    </sheetView>
  </sheetViews>
  <sheetFormatPr defaultColWidth="7.44140625" defaultRowHeight="16.5" x14ac:dyDescent="0.25"/>
  <cols>
    <col min="1" max="1" width="4.88671875" style="70" customWidth="1"/>
    <col min="2" max="2" width="60.6640625" style="68" customWidth="1"/>
    <col min="3" max="3" width="10.109375" style="69" customWidth="1"/>
    <col min="4" max="4" width="10.21875" style="68" customWidth="1"/>
    <col min="5" max="16384" width="7.44140625" style="68"/>
  </cols>
  <sheetData>
    <row r="1" spans="1:4" ht="18.600000000000001" customHeight="1" x14ac:dyDescent="0.25">
      <c r="A1" s="158"/>
      <c r="B1" s="158" t="s">
        <v>222</v>
      </c>
      <c r="C1" s="191" t="s">
        <v>217</v>
      </c>
      <c r="D1" s="191"/>
    </row>
    <row r="2" spans="1:4" ht="18.600000000000001" customHeight="1" x14ac:dyDescent="0.25">
      <c r="A2" s="159"/>
      <c r="B2" s="159" t="s">
        <v>207</v>
      </c>
      <c r="C2" s="153"/>
      <c r="D2" s="153"/>
    </row>
    <row r="3" spans="1:4" ht="29.45" customHeight="1" x14ac:dyDescent="0.25">
      <c r="A3" s="196" t="s">
        <v>168</v>
      </c>
      <c r="B3" s="196"/>
      <c r="C3" s="196"/>
      <c r="D3" s="196"/>
    </row>
    <row r="4" spans="1:4" ht="21" customHeight="1" x14ac:dyDescent="0.25">
      <c r="A4" s="198" t="str">
        <f>'01. Can doi'!A5:D5</f>
        <v>(Kèm theo Quyết định số 771/QĐ - UBND ngày 22/12/2025 của Ủy ban nhân dân xã Tam Giang)</v>
      </c>
      <c r="B4" s="198"/>
      <c r="C4" s="198"/>
      <c r="D4" s="198"/>
    </row>
    <row r="5" spans="1:4" ht="18.75" customHeight="1" x14ac:dyDescent="0.25">
      <c r="A5" s="154"/>
      <c r="B5" s="153"/>
      <c r="C5" s="199" t="s">
        <v>50</v>
      </c>
      <c r="D5" s="199"/>
    </row>
    <row r="6" spans="1:4" ht="18.75" hidden="1" customHeight="1" x14ac:dyDescent="0.25">
      <c r="A6" s="197" t="s">
        <v>35</v>
      </c>
      <c r="B6" s="197" t="s">
        <v>68</v>
      </c>
      <c r="C6" s="153"/>
      <c r="D6" s="153"/>
    </row>
    <row r="7" spans="1:4" ht="18.75" hidden="1" customHeight="1" x14ac:dyDescent="0.25">
      <c r="A7" s="197"/>
      <c r="B7" s="197"/>
      <c r="C7" s="153"/>
      <c r="D7" s="153"/>
    </row>
    <row r="8" spans="1:4" ht="36.75" hidden="1" customHeight="1" x14ac:dyDescent="0.25">
      <c r="A8" s="71"/>
      <c r="B8" s="75" t="s">
        <v>79</v>
      </c>
      <c r="C8" s="153"/>
      <c r="D8" s="155"/>
    </row>
    <row r="9" spans="1:4" ht="36.75" hidden="1" customHeight="1" x14ac:dyDescent="0.25">
      <c r="A9" s="71">
        <v>1</v>
      </c>
      <c r="B9" s="75" t="s">
        <v>80</v>
      </c>
      <c r="C9" s="153"/>
      <c r="D9" s="153"/>
    </row>
    <row r="10" spans="1:4" ht="36.75" hidden="1" customHeight="1" x14ac:dyDescent="0.25">
      <c r="A10" s="71" t="s">
        <v>81</v>
      </c>
      <c r="B10" s="75" t="s">
        <v>82</v>
      </c>
      <c r="C10" s="153"/>
      <c r="D10" s="153"/>
    </row>
    <row r="11" spans="1:4" ht="36.75" hidden="1" customHeight="1" x14ac:dyDescent="0.25">
      <c r="A11" s="71"/>
      <c r="B11" s="75" t="s">
        <v>83</v>
      </c>
      <c r="C11" s="153"/>
      <c r="D11" s="153"/>
    </row>
    <row r="12" spans="1:4" ht="36.75" hidden="1" customHeight="1" x14ac:dyDescent="0.25">
      <c r="A12" s="71"/>
      <c r="B12" s="75" t="s">
        <v>84</v>
      </c>
      <c r="C12" s="153"/>
      <c r="D12" s="153"/>
    </row>
    <row r="13" spans="1:4" ht="36.75" hidden="1" customHeight="1" x14ac:dyDescent="0.25">
      <c r="A13" s="71" t="s">
        <v>85</v>
      </c>
      <c r="B13" s="75" t="s">
        <v>62</v>
      </c>
      <c r="C13" s="153"/>
      <c r="D13" s="153"/>
    </row>
    <row r="14" spans="1:4" ht="36.75" hidden="1" customHeight="1" x14ac:dyDescent="0.25">
      <c r="A14" s="71" t="s">
        <v>86</v>
      </c>
      <c r="B14" s="75" t="s">
        <v>63</v>
      </c>
      <c r="C14" s="153"/>
      <c r="D14" s="153"/>
    </row>
    <row r="15" spans="1:4" ht="36.75" hidden="1" customHeight="1" x14ac:dyDescent="0.25">
      <c r="A15" s="71">
        <v>2</v>
      </c>
      <c r="B15" s="75" t="s">
        <v>64</v>
      </c>
      <c r="C15" s="153"/>
      <c r="D15" s="153"/>
    </row>
    <row r="16" spans="1:4" ht="36.75" hidden="1" customHeight="1" x14ac:dyDescent="0.25">
      <c r="A16" s="71" t="s">
        <v>87</v>
      </c>
      <c r="B16" s="75" t="s">
        <v>88</v>
      </c>
      <c r="C16" s="153"/>
      <c r="D16" s="153"/>
    </row>
    <row r="17" spans="1:4" ht="36.75" hidden="1" customHeight="1" x14ac:dyDescent="0.25">
      <c r="A17" s="71" t="s">
        <v>89</v>
      </c>
      <c r="B17" s="75" t="s">
        <v>90</v>
      </c>
      <c r="C17" s="153"/>
      <c r="D17" s="153"/>
    </row>
    <row r="18" spans="1:4" ht="36.75" hidden="1" customHeight="1" x14ac:dyDescent="0.25">
      <c r="A18" s="71" t="s">
        <v>91</v>
      </c>
      <c r="B18" s="75" t="s">
        <v>92</v>
      </c>
      <c r="C18" s="153"/>
      <c r="D18" s="153"/>
    </row>
    <row r="19" spans="1:4" ht="36.75" hidden="1" customHeight="1" x14ac:dyDescent="0.25">
      <c r="A19" s="71">
        <v>3</v>
      </c>
      <c r="B19" s="75" t="s">
        <v>93</v>
      </c>
      <c r="C19" s="153"/>
      <c r="D19" s="153"/>
    </row>
    <row r="20" spans="1:4" ht="36.75" hidden="1" customHeight="1" x14ac:dyDescent="0.25">
      <c r="A20" s="71">
        <v>4</v>
      </c>
      <c r="B20" s="75" t="s">
        <v>94</v>
      </c>
      <c r="C20" s="153"/>
      <c r="D20" s="153"/>
    </row>
    <row r="21" spans="1:4" ht="36.75" hidden="1" customHeight="1" x14ac:dyDescent="0.25">
      <c r="A21" s="71" t="s">
        <v>95</v>
      </c>
      <c r="B21" s="75" t="s">
        <v>96</v>
      </c>
      <c r="C21" s="153"/>
      <c r="D21" s="153"/>
    </row>
    <row r="22" spans="1:4" ht="36.75" hidden="1" customHeight="1" x14ac:dyDescent="0.25">
      <c r="A22" s="71" t="s">
        <v>97</v>
      </c>
      <c r="B22" s="75" t="s">
        <v>98</v>
      </c>
      <c r="C22" s="153"/>
      <c r="D22" s="153"/>
    </row>
    <row r="23" spans="1:4" ht="36.75" hidden="1" customHeight="1" x14ac:dyDescent="0.25">
      <c r="A23" s="71">
        <v>5</v>
      </c>
      <c r="B23" s="75" t="s">
        <v>99</v>
      </c>
      <c r="C23" s="153"/>
      <c r="D23" s="153"/>
    </row>
    <row r="24" spans="1:4" ht="36.75" hidden="1" customHeight="1" x14ac:dyDescent="0.25">
      <c r="A24" s="71">
        <v>6</v>
      </c>
      <c r="B24" s="75" t="s">
        <v>100</v>
      </c>
      <c r="C24" s="153"/>
      <c r="D24" s="153"/>
    </row>
    <row r="25" spans="1:4" ht="36.75" hidden="1" customHeight="1" x14ac:dyDescent="0.25">
      <c r="A25" s="71" t="s">
        <v>101</v>
      </c>
      <c r="B25" s="75" t="s">
        <v>102</v>
      </c>
      <c r="C25" s="153"/>
      <c r="D25" s="153"/>
    </row>
    <row r="26" spans="1:4" ht="36.75" hidden="1" customHeight="1" x14ac:dyDescent="0.25">
      <c r="A26" s="71" t="s">
        <v>103</v>
      </c>
      <c r="B26" s="75" t="s">
        <v>104</v>
      </c>
      <c r="C26" s="153"/>
      <c r="D26" s="153"/>
    </row>
    <row r="27" spans="1:4" ht="36.75" hidden="1" customHeight="1" x14ac:dyDescent="0.25">
      <c r="A27" s="71" t="s">
        <v>105</v>
      </c>
      <c r="B27" s="75" t="s">
        <v>106</v>
      </c>
      <c r="C27" s="153"/>
      <c r="D27" s="153"/>
    </row>
    <row r="28" spans="1:4" ht="36.75" hidden="1" customHeight="1" x14ac:dyDescent="0.25">
      <c r="A28" s="71">
        <v>7</v>
      </c>
      <c r="B28" s="75" t="s">
        <v>107</v>
      </c>
      <c r="C28" s="153"/>
      <c r="D28" s="153"/>
    </row>
    <row r="29" spans="1:4" hidden="1" x14ac:dyDescent="0.25">
      <c r="A29" s="154"/>
      <c r="B29" s="153"/>
      <c r="C29" s="153"/>
      <c r="D29" s="153"/>
    </row>
    <row r="30" spans="1:4" ht="27" customHeight="1" x14ac:dyDescent="0.25">
      <c r="A30" s="194" t="s">
        <v>35</v>
      </c>
      <c r="B30" s="194" t="s">
        <v>68</v>
      </c>
      <c r="C30" s="195" t="s">
        <v>108</v>
      </c>
      <c r="D30" s="195"/>
    </row>
    <row r="31" spans="1:4" ht="39" customHeight="1" x14ac:dyDescent="0.25">
      <c r="A31" s="194"/>
      <c r="B31" s="194"/>
      <c r="C31" s="148" t="s">
        <v>109</v>
      </c>
      <c r="D31" s="148" t="s">
        <v>110</v>
      </c>
    </row>
    <row r="32" spans="1:4" ht="19.5" customHeight="1" x14ac:dyDescent="0.25">
      <c r="A32" s="71" t="s">
        <v>18</v>
      </c>
      <c r="B32" s="71" t="s">
        <v>19</v>
      </c>
      <c r="C32" s="71">
        <v>3</v>
      </c>
      <c r="D32" s="71">
        <v>4</v>
      </c>
    </row>
    <row r="33" spans="1:4" s="73" customFormat="1" ht="27" customHeight="1" x14ac:dyDescent="0.25">
      <c r="A33" s="148"/>
      <c r="B33" s="148" t="s">
        <v>111</v>
      </c>
      <c r="C33" s="72">
        <f>C34+C68</f>
        <v>199492</v>
      </c>
      <c r="D33" s="72">
        <f>D34+D68</f>
        <v>176692.4</v>
      </c>
    </row>
    <row r="34" spans="1:4" s="73" customFormat="1" ht="27" customHeight="1" x14ac:dyDescent="0.25">
      <c r="A34" s="148" t="s">
        <v>18</v>
      </c>
      <c r="B34" s="144" t="s">
        <v>210</v>
      </c>
      <c r="C34" s="72">
        <f>C35+C44+C62+C63+C67</f>
        <v>71208</v>
      </c>
      <c r="D34" s="72">
        <f>D35+D44+D62+D63+D67</f>
        <v>48408.4</v>
      </c>
    </row>
    <row r="35" spans="1:4" s="73" customFormat="1" ht="19.899999999999999" customHeight="1" x14ac:dyDescent="0.25">
      <c r="A35" s="148" t="s">
        <v>23</v>
      </c>
      <c r="B35" s="74" t="s">
        <v>112</v>
      </c>
      <c r="C35" s="72">
        <f>SUM(C36:C42)</f>
        <v>2625</v>
      </c>
      <c r="D35" s="72">
        <f>SUM(D36:D42)</f>
        <v>2625</v>
      </c>
    </row>
    <row r="36" spans="1:4" ht="19.899999999999999" customHeight="1" x14ac:dyDescent="0.25">
      <c r="A36" s="71" t="s">
        <v>81</v>
      </c>
      <c r="B36" s="75" t="s">
        <v>100</v>
      </c>
      <c r="C36" s="76">
        <v>65</v>
      </c>
      <c r="D36" s="76">
        <f>C36</f>
        <v>65</v>
      </c>
    </row>
    <row r="37" spans="1:4" ht="19.899999999999999" customHeight="1" x14ac:dyDescent="0.25">
      <c r="A37" s="71" t="s">
        <v>85</v>
      </c>
      <c r="B37" s="75" t="s">
        <v>113</v>
      </c>
      <c r="C37" s="76"/>
      <c r="D37" s="76">
        <f t="shared" ref="D37:D43" si="0">C37</f>
        <v>0</v>
      </c>
    </row>
    <row r="38" spans="1:4" ht="19.899999999999999" customHeight="1" x14ac:dyDescent="0.25">
      <c r="A38" s="71" t="s">
        <v>86</v>
      </c>
      <c r="B38" s="75" t="s">
        <v>107</v>
      </c>
      <c r="C38" s="76">
        <v>2000</v>
      </c>
      <c r="D38" s="76">
        <f t="shared" si="0"/>
        <v>2000</v>
      </c>
    </row>
    <row r="39" spans="1:4" ht="19.899999999999999" customHeight="1" x14ac:dyDescent="0.25">
      <c r="A39" s="71" t="s">
        <v>114</v>
      </c>
      <c r="B39" s="75" t="s">
        <v>158</v>
      </c>
      <c r="C39" s="76">
        <v>50</v>
      </c>
      <c r="D39" s="76">
        <f t="shared" si="0"/>
        <v>50</v>
      </c>
    </row>
    <row r="40" spans="1:4" ht="19.899999999999999" customHeight="1" x14ac:dyDescent="0.25">
      <c r="A40" s="71" t="s">
        <v>115</v>
      </c>
      <c r="B40" s="75" t="s">
        <v>159</v>
      </c>
      <c r="C40" s="76"/>
      <c r="D40" s="76">
        <f t="shared" si="0"/>
        <v>0</v>
      </c>
    </row>
    <row r="41" spans="1:4" ht="19.899999999999999" customHeight="1" x14ac:dyDescent="0.25">
      <c r="A41" s="71" t="s">
        <v>116</v>
      </c>
      <c r="B41" s="75" t="s">
        <v>160</v>
      </c>
      <c r="C41" s="76"/>
      <c r="D41" s="76">
        <f t="shared" si="0"/>
        <v>0</v>
      </c>
    </row>
    <row r="42" spans="1:4" ht="19.899999999999999" customHeight="1" x14ac:dyDescent="0.25">
      <c r="A42" s="71" t="s">
        <v>117</v>
      </c>
      <c r="B42" s="75" t="s">
        <v>93</v>
      </c>
      <c r="C42" s="76">
        <v>510</v>
      </c>
      <c r="D42" s="76">
        <f t="shared" si="0"/>
        <v>510</v>
      </c>
    </row>
    <row r="43" spans="1:4" ht="19.899999999999999" customHeight="1" x14ac:dyDescent="0.25">
      <c r="A43" s="71" t="s">
        <v>118</v>
      </c>
      <c r="B43" s="75" t="s">
        <v>63</v>
      </c>
      <c r="C43" s="76"/>
      <c r="D43" s="76">
        <f t="shared" si="0"/>
        <v>0</v>
      </c>
    </row>
    <row r="44" spans="1:4" s="73" customFormat="1" ht="19.899999999999999" customHeight="1" x14ac:dyDescent="0.25">
      <c r="A44" s="148" t="s">
        <v>36</v>
      </c>
      <c r="B44" s="74" t="s">
        <v>119</v>
      </c>
      <c r="C44" s="72">
        <f t="shared" ref="C44:D44" si="1">C45+C52</f>
        <v>68583</v>
      </c>
      <c r="D44" s="72">
        <f t="shared" si="1"/>
        <v>45783.4</v>
      </c>
    </row>
    <row r="45" spans="1:4" s="82" customFormat="1" ht="19.899999999999999" customHeight="1" x14ac:dyDescent="0.3">
      <c r="A45" s="79">
        <v>1</v>
      </c>
      <c r="B45" s="80" t="s">
        <v>120</v>
      </c>
      <c r="C45" s="81">
        <f t="shared" ref="C45:D45" si="2">SUM(C46:C51)</f>
        <v>400</v>
      </c>
      <c r="D45" s="81">
        <f t="shared" si="2"/>
        <v>320</v>
      </c>
    </row>
    <row r="46" spans="1:4" ht="19.899999999999999" customHeight="1" x14ac:dyDescent="0.25">
      <c r="A46" s="71" t="s">
        <v>81</v>
      </c>
      <c r="B46" s="75" t="s">
        <v>174</v>
      </c>
      <c r="C46" s="76"/>
      <c r="D46" s="76">
        <f>C46</f>
        <v>0</v>
      </c>
    </row>
    <row r="47" spans="1:4" ht="19.899999999999999" customHeight="1" x14ac:dyDescent="0.25">
      <c r="A47" s="71" t="s">
        <v>85</v>
      </c>
      <c r="B47" s="75" t="s">
        <v>175</v>
      </c>
      <c r="C47" s="76"/>
      <c r="D47" s="76">
        <f t="shared" ref="D47:D48" si="3">C47</f>
        <v>0</v>
      </c>
    </row>
    <row r="48" spans="1:4" ht="19.899999999999999" customHeight="1" x14ac:dyDescent="0.25">
      <c r="A48" s="71" t="s">
        <v>86</v>
      </c>
      <c r="B48" s="75" t="s">
        <v>176</v>
      </c>
      <c r="C48" s="76"/>
      <c r="D48" s="76">
        <f t="shared" si="3"/>
        <v>0</v>
      </c>
    </row>
    <row r="49" spans="1:4" ht="21.6" customHeight="1" x14ac:dyDescent="0.25">
      <c r="A49" s="71" t="s">
        <v>114</v>
      </c>
      <c r="B49" s="75" t="s">
        <v>206</v>
      </c>
      <c r="C49" s="76">
        <v>400</v>
      </c>
      <c r="D49" s="156">
        <f>C49*80/100</f>
        <v>320</v>
      </c>
    </row>
    <row r="50" spans="1:4" ht="51.75" customHeight="1" x14ac:dyDescent="0.25">
      <c r="A50" s="71" t="s">
        <v>115</v>
      </c>
      <c r="B50" s="75" t="s">
        <v>161</v>
      </c>
      <c r="C50" s="76"/>
      <c r="D50" s="76"/>
    </row>
    <row r="51" spans="1:4" ht="19.899999999999999" customHeight="1" x14ac:dyDescent="0.25">
      <c r="A51" s="71" t="s">
        <v>116</v>
      </c>
      <c r="B51" s="75" t="s">
        <v>186</v>
      </c>
      <c r="C51" s="76"/>
      <c r="D51" s="76"/>
    </row>
    <row r="52" spans="1:4" s="82" customFormat="1" ht="19.899999999999999" customHeight="1" x14ac:dyDescent="0.3">
      <c r="A52" s="79" t="s">
        <v>121</v>
      </c>
      <c r="B52" s="80" t="s">
        <v>122</v>
      </c>
      <c r="C52" s="81">
        <f>C53+C54+C55+C56+C57+C58+C61</f>
        <v>68183</v>
      </c>
      <c r="D52" s="81">
        <f>D53+D54+D55+D56+D57+D58+D61</f>
        <v>45463.4</v>
      </c>
    </row>
    <row r="53" spans="1:4" ht="33" customHeight="1" x14ac:dyDescent="0.25">
      <c r="A53" s="71" t="s">
        <v>87</v>
      </c>
      <c r="B53" s="77" t="s">
        <v>177</v>
      </c>
      <c r="C53" s="156">
        <f>20333+2500</f>
        <v>22833</v>
      </c>
      <c r="D53" s="156">
        <f>C53*80/100+52</f>
        <v>18318.400000000001</v>
      </c>
    </row>
    <row r="54" spans="1:4" ht="19.899999999999999" customHeight="1" x14ac:dyDescent="0.25">
      <c r="A54" s="71" t="s">
        <v>89</v>
      </c>
      <c r="B54" s="77" t="s">
        <v>178</v>
      </c>
      <c r="C54" s="77">
        <v>2500</v>
      </c>
      <c r="D54" s="156">
        <f>C54*90/100</f>
        <v>2250</v>
      </c>
    </row>
    <row r="55" spans="1:4" ht="19.899999999999999" customHeight="1" x14ac:dyDescent="0.25">
      <c r="A55" s="71" t="s">
        <v>91</v>
      </c>
      <c r="B55" s="77" t="s">
        <v>64</v>
      </c>
      <c r="C55" s="76">
        <v>3550</v>
      </c>
      <c r="D55" s="156">
        <f>C55*90/100</f>
        <v>3195</v>
      </c>
    </row>
    <row r="56" spans="1:4" ht="19.899999999999999" customHeight="1" x14ac:dyDescent="0.25">
      <c r="A56" s="71" t="s">
        <v>173</v>
      </c>
      <c r="B56" s="77" t="s">
        <v>162</v>
      </c>
      <c r="C56" s="76">
        <v>9000</v>
      </c>
      <c r="D56" s="156">
        <f>C56*90/100</f>
        <v>8100</v>
      </c>
    </row>
    <row r="57" spans="1:4" ht="19.899999999999999" customHeight="1" x14ac:dyDescent="0.25">
      <c r="A57" s="71" t="s">
        <v>123</v>
      </c>
      <c r="B57" s="77" t="s">
        <v>125</v>
      </c>
      <c r="C57" s="76"/>
      <c r="D57" s="76"/>
    </row>
    <row r="58" spans="1:4" ht="19.899999999999999" customHeight="1" x14ac:dyDescent="0.25">
      <c r="A58" s="71" t="s">
        <v>124</v>
      </c>
      <c r="B58" s="77" t="s">
        <v>94</v>
      </c>
      <c r="C58" s="156">
        <f>C59+C60</f>
        <v>30000</v>
      </c>
      <c r="D58" s="156">
        <f>D59+D60</f>
        <v>13600</v>
      </c>
    </row>
    <row r="59" spans="1:4" s="147" customFormat="1" ht="19.899999999999999" customHeight="1" x14ac:dyDescent="0.25">
      <c r="A59" s="145"/>
      <c r="B59" s="146" t="s">
        <v>212</v>
      </c>
      <c r="C59" s="157">
        <v>28000</v>
      </c>
      <c r="D59" s="157">
        <v>11900</v>
      </c>
    </row>
    <row r="60" spans="1:4" s="147" customFormat="1" ht="19.899999999999999" customHeight="1" x14ac:dyDescent="0.25">
      <c r="A60" s="145"/>
      <c r="B60" s="146" t="s">
        <v>213</v>
      </c>
      <c r="C60" s="157">
        <v>2000</v>
      </c>
      <c r="D60" s="157">
        <v>1700</v>
      </c>
    </row>
    <row r="61" spans="1:4" ht="19.899999999999999" customHeight="1" x14ac:dyDescent="0.25">
      <c r="A61" s="71" t="s">
        <v>126</v>
      </c>
      <c r="B61" s="77" t="s">
        <v>127</v>
      </c>
      <c r="C61" s="76">
        <v>300</v>
      </c>
      <c r="D61" s="156"/>
    </row>
    <row r="62" spans="1:4" s="73" customFormat="1" ht="19.899999999999999" customHeight="1" x14ac:dyDescent="0.25">
      <c r="A62" s="148" t="s">
        <v>30</v>
      </c>
      <c r="B62" s="74" t="s">
        <v>128</v>
      </c>
      <c r="C62" s="72"/>
      <c r="D62" s="72"/>
    </row>
    <row r="63" spans="1:4" s="73" customFormat="1" ht="19.899999999999999" customHeight="1" x14ac:dyDescent="0.25">
      <c r="A63" s="148" t="s">
        <v>129</v>
      </c>
      <c r="B63" s="74" t="s">
        <v>130</v>
      </c>
      <c r="C63" s="72">
        <f t="shared" ref="C63:D63" si="4">SUM(C64:C66)</f>
        <v>0</v>
      </c>
      <c r="D63" s="72">
        <f t="shared" si="4"/>
        <v>0</v>
      </c>
    </row>
    <row r="64" spans="1:4" ht="19.899999999999999" hidden="1" customHeight="1" x14ac:dyDescent="0.25">
      <c r="A64" s="71"/>
      <c r="B64" s="75" t="s">
        <v>170</v>
      </c>
      <c r="C64" s="76"/>
      <c r="D64" s="76"/>
    </row>
    <row r="65" spans="1:4" ht="19.899999999999999" hidden="1" customHeight="1" x14ac:dyDescent="0.25">
      <c r="A65" s="71"/>
      <c r="B65" s="75" t="s">
        <v>171</v>
      </c>
      <c r="C65" s="76"/>
      <c r="D65" s="76"/>
    </row>
    <row r="66" spans="1:4" ht="19.899999999999999" hidden="1" customHeight="1" x14ac:dyDescent="0.25">
      <c r="A66" s="71"/>
      <c r="B66" s="75" t="s">
        <v>172</v>
      </c>
      <c r="C66" s="76"/>
      <c r="D66" s="76"/>
    </row>
    <row r="67" spans="1:4" s="73" customFormat="1" ht="19.899999999999999" customHeight="1" x14ac:dyDescent="0.25">
      <c r="A67" s="148" t="s">
        <v>131</v>
      </c>
      <c r="B67" s="74" t="s">
        <v>132</v>
      </c>
      <c r="C67" s="72"/>
      <c r="D67" s="72"/>
    </row>
    <row r="68" spans="1:4" s="73" customFormat="1" ht="19.899999999999999" customHeight="1" x14ac:dyDescent="0.25">
      <c r="A68" s="148" t="s">
        <v>19</v>
      </c>
      <c r="B68" s="74" t="s">
        <v>215</v>
      </c>
      <c r="C68" s="72">
        <f t="shared" ref="C68:D68" si="5">SUM(C69:C70)</f>
        <v>128284</v>
      </c>
      <c r="D68" s="72">
        <f t="shared" si="5"/>
        <v>128284</v>
      </c>
    </row>
    <row r="69" spans="1:4" ht="19.899999999999999" customHeight="1" x14ac:dyDescent="0.25">
      <c r="A69" s="71"/>
      <c r="B69" s="75" t="s">
        <v>133</v>
      </c>
      <c r="C69" s="78">
        <v>119085</v>
      </c>
      <c r="D69" s="78">
        <f>C69</f>
        <v>119085</v>
      </c>
    </row>
    <row r="70" spans="1:4" ht="19.899999999999999" customHeight="1" x14ac:dyDescent="0.25">
      <c r="A70" s="71"/>
      <c r="B70" s="75" t="s">
        <v>134</v>
      </c>
      <c r="C70" s="78">
        <v>9199</v>
      </c>
      <c r="D70" s="78">
        <f>C70</f>
        <v>9199</v>
      </c>
    </row>
  </sheetData>
  <mergeCells count="9">
    <mergeCell ref="C1:D1"/>
    <mergeCell ref="A30:A31"/>
    <mergeCell ref="B30:B31"/>
    <mergeCell ref="C30:D30"/>
    <mergeCell ref="A3:D3"/>
    <mergeCell ref="A6:A7"/>
    <mergeCell ref="B6:B7"/>
    <mergeCell ref="A4:D4"/>
    <mergeCell ref="C5:D5"/>
  </mergeCells>
  <pageMargins left="0.23622047244094491" right="0" top="0.35433070866141736" bottom="0.15748031496062992" header="0.31496062992125984" footer="0.31496062992125984"/>
  <pageSetup paperSize="9" scale="9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1"/>
  <sheetViews>
    <sheetView zoomScaleNormal="100" workbookViewId="0">
      <selection activeCell="B2" sqref="B2"/>
    </sheetView>
  </sheetViews>
  <sheetFormatPr defaultColWidth="7.44140625" defaultRowHeight="15.75" x14ac:dyDescent="0.3"/>
  <cols>
    <col min="1" max="1" width="4" style="50" bestFit="1" customWidth="1"/>
    <col min="2" max="2" width="47" style="50" customWidth="1"/>
    <col min="3" max="3" width="9.109375" style="50" customWidth="1"/>
    <col min="4" max="4" width="8.33203125" style="50" customWidth="1"/>
    <col min="5" max="5" width="9.21875" style="187" customWidth="1"/>
    <col min="6" max="16384" width="7.44140625" style="50"/>
  </cols>
  <sheetData>
    <row r="1" spans="1:5" ht="15.75" customHeight="1" x14ac:dyDescent="0.3">
      <c r="A1" s="158"/>
      <c r="B1" s="158" t="s">
        <v>222</v>
      </c>
      <c r="D1" s="200" t="s">
        <v>218</v>
      </c>
      <c r="E1" s="200"/>
    </row>
    <row r="2" spans="1:5" ht="15.75" customHeight="1" x14ac:dyDescent="0.3">
      <c r="A2" s="159"/>
      <c r="B2" s="159" t="s">
        <v>207</v>
      </c>
    </row>
    <row r="3" spans="1:5" x14ac:dyDescent="0.3">
      <c r="A3" s="51"/>
      <c r="B3" s="51"/>
    </row>
    <row r="4" spans="1:5" x14ac:dyDescent="0.3">
      <c r="A4" s="204" t="s">
        <v>169</v>
      </c>
      <c r="B4" s="204"/>
      <c r="C4" s="204"/>
      <c r="D4" s="204"/>
      <c r="E4" s="204"/>
    </row>
    <row r="5" spans="1:5" ht="25.15" customHeight="1" x14ac:dyDescent="0.3">
      <c r="A5" s="206" t="str">
        <f>'01. Can doi'!A5:D5</f>
        <v>(Kèm theo Quyết định số 771/QĐ - UBND ngày 22/12/2025 của Ủy ban nhân dân xã Tam Giang)</v>
      </c>
      <c r="B5" s="206"/>
      <c r="C5" s="206"/>
      <c r="D5" s="206"/>
      <c r="E5" s="206"/>
    </row>
    <row r="6" spans="1:5" ht="15.75" customHeight="1" x14ac:dyDescent="0.3">
      <c r="D6" s="201" t="s">
        <v>50</v>
      </c>
      <c r="E6" s="202"/>
    </row>
    <row r="7" spans="1:5" ht="15.75" customHeight="1" x14ac:dyDescent="0.3">
      <c r="A7" s="205" t="s">
        <v>35</v>
      </c>
      <c r="B7" s="205" t="s">
        <v>68</v>
      </c>
      <c r="C7" s="205" t="s">
        <v>108</v>
      </c>
      <c r="D7" s="205"/>
      <c r="E7" s="205"/>
    </row>
    <row r="8" spans="1:5" ht="60.75" customHeight="1" x14ac:dyDescent="0.3">
      <c r="A8" s="205"/>
      <c r="B8" s="205"/>
      <c r="C8" s="46" t="s">
        <v>135</v>
      </c>
      <c r="D8" s="46" t="s">
        <v>136</v>
      </c>
      <c r="E8" s="88" t="s">
        <v>137</v>
      </c>
    </row>
    <row r="9" spans="1:5" x14ac:dyDescent="0.3">
      <c r="A9" s="48" t="s">
        <v>18</v>
      </c>
      <c r="B9" s="48" t="s">
        <v>19</v>
      </c>
      <c r="C9" s="48" t="s">
        <v>157</v>
      </c>
      <c r="D9" s="48">
        <v>5</v>
      </c>
      <c r="E9" s="89">
        <v>6</v>
      </c>
    </row>
    <row r="10" spans="1:5" ht="25.5" customHeight="1" x14ac:dyDescent="0.3">
      <c r="A10" s="48"/>
      <c r="B10" s="46" t="s">
        <v>138</v>
      </c>
      <c r="C10" s="88">
        <f t="shared" ref="C10:E10" si="0">C11+C34</f>
        <v>176692.01808990736</v>
      </c>
      <c r="D10" s="88">
        <f t="shared" si="0"/>
        <v>24743.15</v>
      </c>
      <c r="E10" s="88">
        <f t="shared" si="0"/>
        <v>151948.86808990737</v>
      </c>
    </row>
    <row r="11" spans="1:5" ht="20.100000000000001" customHeight="1" x14ac:dyDescent="0.3">
      <c r="A11" s="48" t="s">
        <v>18</v>
      </c>
      <c r="B11" s="53" t="s">
        <v>151</v>
      </c>
      <c r="C11" s="88">
        <f t="shared" ref="C11:E11" si="1">C12+C17+C31+C32+C33</f>
        <v>167493.01808990736</v>
      </c>
      <c r="D11" s="88">
        <f t="shared" si="1"/>
        <v>24743.15</v>
      </c>
      <c r="E11" s="88">
        <f t="shared" si="1"/>
        <v>142749.86808990737</v>
      </c>
    </row>
    <row r="12" spans="1:5" s="51" customFormat="1" ht="20.100000000000001" customHeight="1" x14ac:dyDescent="0.3">
      <c r="A12" s="46" t="s">
        <v>23</v>
      </c>
      <c r="B12" s="49" t="s">
        <v>152</v>
      </c>
      <c r="C12" s="88">
        <f t="shared" ref="C12:E12" si="2">SUM(C13:C16)</f>
        <v>24743.15</v>
      </c>
      <c r="D12" s="88">
        <f t="shared" si="2"/>
        <v>24743.15</v>
      </c>
      <c r="E12" s="88">
        <f t="shared" si="2"/>
        <v>0</v>
      </c>
    </row>
    <row r="13" spans="1:5" ht="20.100000000000001" customHeight="1" x14ac:dyDescent="0.3">
      <c r="A13" s="48">
        <v>1</v>
      </c>
      <c r="B13" s="47" t="s">
        <v>153</v>
      </c>
      <c r="C13" s="89">
        <f>D13+E13</f>
        <v>10586</v>
      </c>
      <c r="D13" s="89">
        <f>11143-557</f>
        <v>10586</v>
      </c>
      <c r="E13" s="89"/>
    </row>
    <row r="14" spans="1:5" ht="20.100000000000001" customHeight="1" x14ac:dyDescent="0.3">
      <c r="A14" s="48">
        <v>2</v>
      </c>
      <c r="B14" s="47" t="s">
        <v>154</v>
      </c>
      <c r="C14" s="89">
        <f>D14+E14</f>
        <v>12920</v>
      </c>
      <c r="D14" s="89">
        <f>12920</f>
        <v>12920</v>
      </c>
      <c r="E14" s="89"/>
    </row>
    <row r="15" spans="1:5" ht="20.100000000000001" customHeight="1" x14ac:dyDescent="0.3">
      <c r="A15" s="48">
        <v>3</v>
      </c>
      <c r="B15" s="47" t="s">
        <v>187</v>
      </c>
      <c r="C15" s="89">
        <f t="shared" ref="C15" si="3">D15+E15</f>
        <v>0</v>
      </c>
      <c r="D15" s="89"/>
      <c r="E15" s="89"/>
    </row>
    <row r="16" spans="1:5" ht="21.75" customHeight="1" x14ac:dyDescent="0.3">
      <c r="A16" s="48">
        <v>4</v>
      </c>
      <c r="B16" s="47" t="s">
        <v>209</v>
      </c>
      <c r="C16" s="89">
        <f t="shared" ref="C16" si="4">D16+E16</f>
        <v>1237.1500000000001</v>
      </c>
      <c r="D16" s="89">
        <f>24743*5%</f>
        <v>1237.1500000000001</v>
      </c>
      <c r="E16" s="89"/>
    </row>
    <row r="17" spans="1:7" s="51" customFormat="1" ht="20.100000000000001" customHeight="1" x14ac:dyDescent="0.3">
      <c r="A17" s="46" t="s">
        <v>36</v>
      </c>
      <c r="B17" s="49" t="s">
        <v>155</v>
      </c>
      <c r="C17" s="88">
        <f t="shared" ref="C17:E17" si="5">SUM(C18:C30)</f>
        <v>134399.86808990737</v>
      </c>
      <c r="D17" s="88">
        <f t="shared" si="5"/>
        <v>0</v>
      </c>
      <c r="E17" s="88">
        <f t="shared" si="5"/>
        <v>134399.86808990737</v>
      </c>
      <c r="F17" s="188">
        <f>E17+E31+E34</f>
        <v>147863.86808990737</v>
      </c>
      <c r="G17" s="188">
        <f>SUM(E18:E30)</f>
        <v>134399.86808990737</v>
      </c>
    </row>
    <row r="18" spans="1:7" ht="20.100000000000001" customHeight="1" x14ac:dyDescent="0.3">
      <c r="A18" s="48">
        <v>1</v>
      </c>
      <c r="B18" s="47" t="s">
        <v>139</v>
      </c>
      <c r="C18" s="89">
        <f>D18+E18</f>
        <v>76210.027526749473</v>
      </c>
      <c r="D18" s="89"/>
      <c r="E18" s="90">
        <f>'04. Tổng Hợp TX'!H10</f>
        <v>76210.027526749473</v>
      </c>
    </row>
    <row r="19" spans="1:7" ht="27" customHeight="1" x14ac:dyDescent="0.3">
      <c r="A19" s="48">
        <v>2</v>
      </c>
      <c r="B19" s="47" t="str">
        <f>'04. Tổng Hợp TX'!J8</f>
        <v>Sự nghiệp hoa học công nghệ, đổi mới sáng tạo và chuyển đổi số</v>
      </c>
      <c r="C19" s="89">
        <f>D19+E19</f>
        <v>1236</v>
      </c>
      <c r="D19" s="89"/>
      <c r="E19" s="89">
        <v>1236</v>
      </c>
    </row>
    <row r="20" spans="1:7" s="52" customFormat="1" ht="20.100000000000001" customHeight="1" x14ac:dyDescent="0.3">
      <c r="A20" s="48">
        <v>3</v>
      </c>
      <c r="B20" s="47" t="s">
        <v>141</v>
      </c>
      <c r="C20" s="89">
        <f>D20+E20</f>
        <v>616.14</v>
      </c>
      <c r="D20" s="89"/>
      <c r="E20" s="89">
        <f>'04. Tổng Hợp TX'!I10</f>
        <v>616.14</v>
      </c>
    </row>
    <row r="21" spans="1:7" ht="20.100000000000001" customHeight="1" x14ac:dyDescent="0.3">
      <c r="A21" s="48">
        <v>4</v>
      </c>
      <c r="B21" s="47" t="s">
        <v>65</v>
      </c>
      <c r="C21" s="89">
        <f t="shared" ref="C21:C30" si="6">D21+E21</f>
        <v>2460.116</v>
      </c>
      <c r="D21" s="89"/>
      <c r="E21" s="89">
        <f>'04. Tổng Hợp TX'!F10</f>
        <v>2460.116</v>
      </c>
    </row>
    <row r="22" spans="1:7" s="52" customFormat="1" ht="20.100000000000001" customHeight="1" x14ac:dyDescent="0.3">
      <c r="A22" s="48">
        <v>5</v>
      </c>
      <c r="B22" s="47" t="s">
        <v>140</v>
      </c>
      <c r="C22" s="89">
        <f t="shared" si="6"/>
        <v>4060</v>
      </c>
      <c r="D22" s="89"/>
      <c r="E22" s="89">
        <f>'04. Tổng Hợp TX'!G10</f>
        <v>4060</v>
      </c>
    </row>
    <row r="23" spans="1:7" ht="20.100000000000001" customHeight="1" x14ac:dyDescent="0.3">
      <c r="A23" s="48">
        <v>6</v>
      </c>
      <c r="B23" s="47" t="s">
        <v>142</v>
      </c>
      <c r="C23" s="89">
        <f t="shared" si="6"/>
        <v>686</v>
      </c>
      <c r="D23" s="89"/>
      <c r="E23" s="89">
        <f>'04. Tổng Hợp TX'!K10</f>
        <v>686</v>
      </c>
    </row>
    <row r="24" spans="1:7" ht="20.100000000000001" customHeight="1" x14ac:dyDescent="0.3">
      <c r="A24" s="48">
        <v>7</v>
      </c>
      <c r="B24" s="47" t="s">
        <v>143</v>
      </c>
      <c r="C24" s="89">
        <f t="shared" si="6"/>
        <v>550</v>
      </c>
      <c r="D24" s="89"/>
      <c r="E24" s="89">
        <f>'04. Tổng Hợp TX'!L10</f>
        <v>550</v>
      </c>
    </row>
    <row r="25" spans="1:7" ht="20.100000000000001" customHeight="1" x14ac:dyDescent="0.3">
      <c r="A25" s="48">
        <v>8</v>
      </c>
      <c r="B25" s="47" t="s">
        <v>144</v>
      </c>
      <c r="C25" s="89">
        <f t="shared" si="6"/>
        <v>495</v>
      </c>
      <c r="D25" s="89"/>
      <c r="E25" s="89">
        <f>'04. Tổng Hợp TX'!M10</f>
        <v>495</v>
      </c>
    </row>
    <row r="26" spans="1:7" s="52" customFormat="1" ht="20.100000000000001" customHeight="1" x14ac:dyDescent="0.3">
      <c r="A26" s="48">
        <v>9</v>
      </c>
      <c r="B26" s="47" t="s">
        <v>145</v>
      </c>
      <c r="C26" s="89">
        <f t="shared" si="6"/>
        <v>6464</v>
      </c>
      <c r="D26" s="89"/>
      <c r="E26" s="89">
        <v>6464</v>
      </c>
    </row>
    <row r="27" spans="1:7" ht="20.100000000000001" customHeight="1" x14ac:dyDescent="0.3">
      <c r="A27" s="48">
        <v>10</v>
      </c>
      <c r="B27" s="47" t="s">
        <v>146</v>
      </c>
      <c r="C27" s="89">
        <f t="shared" si="6"/>
        <v>8535.1684210526328</v>
      </c>
      <c r="D27" s="89"/>
      <c r="E27" s="89">
        <f>'04. Tổng Hợp TX'!O10</f>
        <v>8535.1684210526328</v>
      </c>
    </row>
    <row r="28" spans="1:7" ht="20.100000000000001" customHeight="1" x14ac:dyDescent="0.3">
      <c r="A28" s="48">
        <v>11</v>
      </c>
      <c r="B28" s="47" t="s">
        <v>147</v>
      </c>
      <c r="C28" s="89">
        <f t="shared" si="6"/>
        <v>20814.353642105263</v>
      </c>
      <c r="D28" s="89"/>
      <c r="E28" s="89">
        <f>'04. Tổng Hợp TX'!Q10</f>
        <v>20814.353642105263</v>
      </c>
    </row>
    <row r="29" spans="1:7" ht="20.100000000000001" customHeight="1" x14ac:dyDescent="0.3">
      <c r="A29" s="48">
        <v>12</v>
      </c>
      <c r="B29" s="47" t="s">
        <v>66</v>
      </c>
      <c r="C29" s="89">
        <f t="shared" si="6"/>
        <v>9874</v>
      </c>
      <c r="D29" s="89"/>
      <c r="E29" s="89">
        <f>'04. Tổng Hợp TX'!N10</f>
        <v>9874</v>
      </c>
    </row>
    <row r="30" spans="1:7" ht="20.100000000000001" customHeight="1" x14ac:dyDescent="0.3">
      <c r="A30" s="48">
        <v>13</v>
      </c>
      <c r="B30" s="47" t="s">
        <v>148</v>
      </c>
      <c r="C30" s="89">
        <f t="shared" si="6"/>
        <v>2399.0625</v>
      </c>
      <c r="D30" s="89"/>
      <c r="E30" s="89">
        <f>'04. Tổng Hợp TX'!R10</f>
        <v>2399.0625</v>
      </c>
    </row>
    <row r="31" spans="1:7" s="51" customFormat="1" ht="25.5" customHeight="1" x14ac:dyDescent="0.3">
      <c r="A31" s="46" t="s">
        <v>30</v>
      </c>
      <c r="B31" s="49" t="s">
        <v>214</v>
      </c>
      <c r="C31" s="88">
        <f>D31+E31</f>
        <v>4265</v>
      </c>
      <c r="D31" s="88"/>
      <c r="E31" s="88">
        <v>4265</v>
      </c>
    </row>
    <row r="32" spans="1:7" s="51" customFormat="1" ht="20.100000000000001" customHeight="1" x14ac:dyDescent="0.3">
      <c r="A32" s="138" t="s">
        <v>129</v>
      </c>
      <c r="B32" s="49" t="s">
        <v>208</v>
      </c>
      <c r="C32" s="88">
        <f>D32+E32</f>
        <v>0</v>
      </c>
      <c r="D32" s="88"/>
      <c r="E32" s="88"/>
    </row>
    <row r="33" spans="1:5" s="51" customFormat="1" ht="20.100000000000001" customHeight="1" x14ac:dyDescent="0.3">
      <c r="A33" s="46" t="s">
        <v>131</v>
      </c>
      <c r="B33" s="49" t="s">
        <v>149</v>
      </c>
      <c r="C33" s="88">
        <f>D33+E33</f>
        <v>4085</v>
      </c>
      <c r="D33" s="88"/>
      <c r="E33" s="88">
        <v>4085</v>
      </c>
    </row>
    <row r="34" spans="1:5" s="51" customFormat="1" ht="20.100000000000001" customHeight="1" x14ac:dyDescent="0.3">
      <c r="A34" s="54" t="s">
        <v>19</v>
      </c>
      <c r="B34" s="55" t="s">
        <v>156</v>
      </c>
      <c r="C34" s="88">
        <f t="shared" ref="C34:E34" si="7">C35+C39</f>
        <v>9199</v>
      </c>
      <c r="D34" s="88">
        <f t="shared" si="7"/>
        <v>0</v>
      </c>
      <c r="E34" s="88">
        <f t="shared" si="7"/>
        <v>9199</v>
      </c>
    </row>
    <row r="35" spans="1:5" s="51" customFormat="1" ht="20.100000000000001" customHeight="1" x14ac:dyDescent="0.3">
      <c r="A35" s="133" t="s">
        <v>23</v>
      </c>
      <c r="B35" s="49" t="s">
        <v>152</v>
      </c>
      <c r="C35" s="88">
        <f>SUM(C36:C38)</f>
        <v>0</v>
      </c>
      <c r="D35" s="88">
        <f>SUM(D36:D38)</f>
        <v>0</v>
      </c>
      <c r="E35" s="88">
        <f>SUM(E36:E38)</f>
        <v>0</v>
      </c>
    </row>
    <row r="36" spans="1:5" ht="20.100000000000001" customHeight="1" x14ac:dyDescent="0.3">
      <c r="A36" s="48">
        <v>1</v>
      </c>
      <c r="B36" s="47" t="s">
        <v>153</v>
      </c>
      <c r="C36" s="89">
        <f>D36+E36</f>
        <v>0</v>
      </c>
      <c r="D36" s="89"/>
      <c r="E36" s="89"/>
    </row>
    <row r="37" spans="1:5" ht="20.100000000000001" customHeight="1" x14ac:dyDescent="0.3">
      <c r="A37" s="48">
        <v>2</v>
      </c>
      <c r="B37" s="47" t="s">
        <v>154</v>
      </c>
      <c r="C37" s="89">
        <f>D37+E37</f>
        <v>0</v>
      </c>
      <c r="D37" s="89"/>
      <c r="E37" s="89"/>
    </row>
    <row r="38" spans="1:5" ht="20.100000000000001" customHeight="1" x14ac:dyDescent="0.3">
      <c r="A38" s="48">
        <v>3</v>
      </c>
      <c r="B38" s="47" t="s">
        <v>187</v>
      </c>
      <c r="C38" s="89">
        <f t="shared" ref="C38" si="8">D38+E38</f>
        <v>0</v>
      </c>
      <c r="D38" s="89"/>
      <c r="E38" s="89"/>
    </row>
    <row r="39" spans="1:5" s="51" customFormat="1" ht="20.100000000000001" customHeight="1" x14ac:dyDescent="0.3">
      <c r="A39" s="133" t="s">
        <v>36</v>
      </c>
      <c r="B39" s="49" t="s">
        <v>155</v>
      </c>
      <c r="C39" s="88">
        <f>D39+E39</f>
        <v>9199</v>
      </c>
      <c r="D39" s="88">
        <f t="shared" ref="D39" si="9">SUM(D40:D52)</f>
        <v>0</v>
      </c>
      <c r="E39" s="88">
        <v>9199</v>
      </c>
    </row>
    <row r="40" spans="1:5" x14ac:dyDescent="0.3">
      <c r="B40" s="50" t="s">
        <v>54</v>
      </c>
    </row>
    <row r="41" spans="1:5" ht="36.6" customHeight="1" x14ac:dyDescent="0.3">
      <c r="B41" s="203" t="s">
        <v>216</v>
      </c>
      <c r="C41" s="203"/>
      <c r="D41" s="203"/>
      <c r="E41" s="203"/>
    </row>
  </sheetData>
  <mergeCells count="8">
    <mergeCell ref="D1:E1"/>
    <mergeCell ref="D6:E6"/>
    <mergeCell ref="B41:E41"/>
    <mergeCell ref="A4:E4"/>
    <mergeCell ref="A7:A8"/>
    <mergeCell ref="B7:B8"/>
    <mergeCell ref="C7:E7"/>
    <mergeCell ref="A5:E5"/>
  </mergeCells>
  <pageMargins left="0.31496062992125984" right="0" top="0.15748031496062992" bottom="0"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0"/>
  <sheetViews>
    <sheetView tabSelected="1" zoomScale="80" zoomScaleNormal="80" workbookViewId="0">
      <selection activeCell="D19" sqref="D19"/>
    </sheetView>
  </sheetViews>
  <sheetFormatPr defaultRowHeight="18.75" x14ac:dyDescent="0.3"/>
  <cols>
    <col min="1" max="1" width="5" customWidth="1"/>
    <col min="2" max="2" width="27.109375" customWidth="1"/>
    <col min="3" max="3" width="11.77734375" customWidth="1"/>
    <col min="4" max="4" width="9.6640625" customWidth="1"/>
    <col min="5" max="5" width="11.44140625" customWidth="1"/>
    <col min="6" max="6" width="8.44140625" customWidth="1"/>
    <col min="7" max="7" width="8.88671875" customWidth="1"/>
    <col min="8" max="8" width="9.88671875" customWidth="1"/>
    <col min="9" max="9" width="7.44140625" customWidth="1"/>
    <col min="10" max="10" width="8.77734375" customWidth="1"/>
    <col min="11" max="11" width="7.5546875" customWidth="1"/>
    <col min="12" max="12" width="8.109375" customWidth="1"/>
    <col min="13" max="13" width="7.77734375" customWidth="1"/>
    <col min="14" max="14" width="8.88671875" customWidth="1"/>
    <col min="15" max="15" width="8.77734375" customWidth="1"/>
    <col min="16" max="16" width="8" customWidth="1"/>
    <col min="17" max="17" width="8.6640625" customWidth="1"/>
    <col min="18" max="18" width="9.109375" customWidth="1"/>
  </cols>
  <sheetData>
    <row r="1" spans="1:18" ht="18" customHeight="1" x14ac:dyDescent="0.3">
      <c r="A1" s="158"/>
      <c r="B1" s="158" t="s">
        <v>222</v>
      </c>
      <c r="C1" s="3"/>
      <c r="D1" s="4"/>
      <c r="E1" s="4"/>
      <c r="F1" s="5"/>
      <c r="G1" s="6"/>
      <c r="H1" s="6"/>
      <c r="I1" s="6"/>
      <c r="J1" s="5"/>
      <c r="K1" s="5"/>
      <c r="L1" s="7"/>
      <c r="M1" s="7"/>
      <c r="N1" s="7"/>
      <c r="O1" s="7"/>
      <c r="P1" s="209" t="s">
        <v>219</v>
      </c>
      <c r="Q1" s="209"/>
      <c r="R1" s="209"/>
    </row>
    <row r="2" spans="1:18" x14ac:dyDescent="0.3">
      <c r="A2" s="159"/>
      <c r="B2" s="159" t="s">
        <v>207</v>
      </c>
      <c r="C2" s="3"/>
      <c r="D2" s="4"/>
      <c r="E2" s="4"/>
      <c r="F2" s="5"/>
      <c r="G2" s="6"/>
      <c r="H2" s="6"/>
      <c r="I2" s="6"/>
      <c r="J2" s="5"/>
      <c r="K2" s="5"/>
      <c r="L2" s="7"/>
      <c r="M2" s="7"/>
      <c r="N2" s="7"/>
      <c r="O2" s="7"/>
      <c r="P2" s="134"/>
      <c r="Q2" s="134"/>
      <c r="R2" s="7"/>
    </row>
    <row r="3" spans="1:18" x14ac:dyDescent="0.3">
      <c r="A3" s="1"/>
      <c r="B3" s="2"/>
      <c r="C3" s="3"/>
      <c r="D3" s="4"/>
      <c r="E3" s="4"/>
      <c r="F3" s="5"/>
      <c r="G3" s="6"/>
      <c r="H3" s="6"/>
      <c r="I3" s="6"/>
      <c r="J3" s="5"/>
      <c r="K3" s="5"/>
      <c r="L3" s="7"/>
      <c r="M3" s="7"/>
      <c r="N3" s="7"/>
      <c r="O3" s="7"/>
      <c r="P3" s="209"/>
      <c r="Q3" s="209"/>
      <c r="R3" s="209"/>
    </row>
    <row r="4" spans="1:18" x14ac:dyDescent="0.3">
      <c r="A4" s="6"/>
      <c r="B4" s="207" t="s">
        <v>0</v>
      </c>
      <c r="C4" s="207"/>
      <c r="D4" s="207"/>
      <c r="E4" s="207"/>
      <c r="F4" s="207"/>
      <c r="G4" s="207"/>
      <c r="H4" s="207"/>
      <c r="I4" s="207"/>
      <c r="J4" s="207"/>
      <c r="K4" s="207"/>
      <c r="L4" s="207"/>
      <c r="M4" s="207"/>
      <c r="N4" s="207"/>
      <c r="O4" s="207"/>
      <c r="P4" s="207"/>
      <c r="Q4" s="207"/>
      <c r="R4" s="207"/>
    </row>
    <row r="5" spans="1:18" x14ac:dyDescent="0.3">
      <c r="A5" s="210" t="str">
        <f>'01. Can doi'!A5:D5</f>
        <v>(Kèm theo Quyết định số 771/QĐ - UBND ngày 22/12/2025 của Ủy ban nhân dân xã Tam Giang)</v>
      </c>
      <c r="B5" s="210"/>
      <c r="C5" s="210"/>
      <c r="D5" s="210"/>
      <c r="E5" s="210"/>
      <c r="F5" s="210"/>
      <c r="G5" s="210"/>
      <c r="H5" s="210"/>
      <c r="I5" s="210"/>
      <c r="J5" s="210"/>
      <c r="K5" s="210"/>
      <c r="L5" s="210"/>
      <c r="M5" s="210"/>
      <c r="N5" s="210"/>
      <c r="O5" s="210"/>
      <c r="P5" s="210"/>
      <c r="Q5" s="210"/>
      <c r="R5" s="210"/>
    </row>
    <row r="6" spans="1:18" s="130" customFormat="1" x14ac:dyDescent="0.3">
      <c r="A6" s="126"/>
      <c r="B6" s="127"/>
      <c r="C6" s="127"/>
      <c r="D6" s="128">
        <f>9199-D10</f>
        <v>0</v>
      </c>
      <c r="E6" s="127"/>
      <c r="F6" s="129">
        <f>2640-F10</f>
        <v>179.88400000000001</v>
      </c>
      <c r="G6" s="129">
        <f>4180-G10</f>
        <v>120</v>
      </c>
      <c r="H6" s="129">
        <f>76682+737-H10</f>
        <v>1208.9724732505274</v>
      </c>
      <c r="I6" s="129">
        <f>628-I10</f>
        <v>11.860000000000014</v>
      </c>
      <c r="J6" s="129">
        <f>1373-J10</f>
        <v>137.29999999999995</v>
      </c>
      <c r="K6" s="129">
        <f>728-K10</f>
        <v>42</v>
      </c>
      <c r="L6" s="129">
        <f>578-L10</f>
        <v>28</v>
      </c>
      <c r="M6" s="129">
        <f>230-M10</f>
        <v>-265</v>
      </c>
      <c r="N6" s="129">
        <f>9869-N10</f>
        <v>-5</v>
      </c>
      <c r="O6" s="129">
        <f>8834-O10</f>
        <v>298.83157894736723</v>
      </c>
      <c r="P6" s="128">
        <f>8447-P10</f>
        <v>1983.2947368421046</v>
      </c>
      <c r="Q6" s="128">
        <f>21443-Q10</f>
        <v>628.64635789473687</v>
      </c>
      <c r="R6" s="128">
        <f>1613+683-R10</f>
        <v>-103.0625</v>
      </c>
    </row>
    <row r="7" spans="1:18" x14ac:dyDescent="0.3">
      <c r="A7" s="6"/>
      <c r="B7" s="5"/>
      <c r="C7" s="4"/>
      <c r="D7" s="4"/>
      <c r="E7" s="4"/>
      <c r="F7" s="4"/>
      <c r="G7" s="4"/>
      <c r="H7" s="4"/>
      <c r="I7" s="4"/>
      <c r="J7" s="4"/>
      <c r="K7" s="4"/>
      <c r="L7" s="4"/>
      <c r="M7" s="4"/>
      <c r="N7" s="4"/>
      <c r="O7" s="4"/>
      <c r="P7" s="208" t="s">
        <v>50</v>
      </c>
      <c r="Q7" s="208"/>
      <c r="R7" s="208"/>
    </row>
    <row r="8" spans="1:18" ht="169.9" customHeight="1" x14ac:dyDescent="0.3">
      <c r="A8" s="86" t="s">
        <v>1</v>
      </c>
      <c r="B8" s="86" t="s">
        <v>2</v>
      </c>
      <c r="C8" s="86" t="s">
        <v>3</v>
      </c>
      <c r="D8" s="86" t="s">
        <v>188</v>
      </c>
      <c r="E8" s="86" t="s">
        <v>4</v>
      </c>
      <c r="F8" s="86" t="s">
        <v>5</v>
      </c>
      <c r="G8" s="86" t="s">
        <v>6</v>
      </c>
      <c r="H8" s="87" t="s">
        <v>7</v>
      </c>
      <c r="I8" s="87" t="s">
        <v>8</v>
      </c>
      <c r="J8" s="87" t="s">
        <v>9</v>
      </c>
      <c r="K8" s="87" t="s">
        <v>10</v>
      </c>
      <c r="L8" s="87" t="s">
        <v>11</v>
      </c>
      <c r="M8" s="87" t="s">
        <v>12</v>
      </c>
      <c r="N8" s="87" t="s">
        <v>13</v>
      </c>
      <c r="O8" s="87" t="s">
        <v>14</v>
      </c>
      <c r="P8" s="87" t="s">
        <v>15</v>
      </c>
      <c r="Q8" s="87" t="s">
        <v>16</v>
      </c>
      <c r="R8" s="86" t="s">
        <v>17</v>
      </c>
    </row>
    <row r="9" spans="1:18" x14ac:dyDescent="0.3">
      <c r="A9" s="8" t="s">
        <v>18</v>
      </c>
      <c r="B9" s="8" t="s">
        <v>19</v>
      </c>
      <c r="C9" s="8" t="s">
        <v>20</v>
      </c>
      <c r="D9" s="8">
        <v>2</v>
      </c>
      <c r="E9" s="8" t="s">
        <v>21</v>
      </c>
      <c r="F9" s="8">
        <v>4</v>
      </c>
      <c r="G9" s="8">
        <v>5</v>
      </c>
      <c r="H9" s="8">
        <v>6</v>
      </c>
      <c r="I9" s="8">
        <v>7</v>
      </c>
      <c r="J9" s="8">
        <v>8</v>
      </c>
      <c r="K9" s="8">
        <v>9</v>
      </c>
      <c r="L9" s="8">
        <v>10</v>
      </c>
      <c r="M9" s="8">
        <v>11</v>
      </c>
      <c r="N9" s="8">
        <v>12</v>
      </c>
      <c r="O9" s="8">
        <v>13</v>
      </c>
      <c r="P9" s="8">
        <v>14</v>
      </c>
      <c r="Q9" s="8">
        <v>15</v>
      </c>
      <c r="R9" s="8">
        <v>16</v>
      </c>
    </row>
    <row r="10" spans="1:18" s="167" customFormat="1" ht="25.15" customHeight="1" x14ac:dyDescent="0.3">
      <c r="A10" s="165" t="s">
        <v>18</v>
      </c>
      <c r="B10" s="165" t="s">
        <v>22</v>
      </c>
      <c r="C10" s="189">
        <f>C11+C19+C26</f>
        <v>143598.27335306525</v>
      </c>
      <c r="D10" s="189">
        <f t="shared" ref="D10:R10" si="0">D11+D19+D26</f>
        <v>9199</v>
      </c>
      <c r="E10" s="189">
        <f t="shared" si="0"/>
        <v>134399.27335306525</v>
      </c>
      <c r="F10" s="189">
        <f t="shared" si="0"/>
        <v>2460.116</v>
      </c>
      <c r="G10" s="189">
        <f t="shared" si="0"/>
        <v>4060</v>
      </c>
      <c r="H10" s="189">
        <f t="shared" si="0"/>
        <v>76210.027526749473</v>
      </c>
      <c r="I10" s="189">
        <f t="shared" si="0"/>
        <v>616.14</v>
      </c>
      <c r="J10" s="189">
        <f t="shared" si="0"/>
        <v>1235.7</v>
      </c>
      <c r="K10" s="189">
        <f t="shared" si="0"/>
        <v>686</v>
      </c>
      <c r="L10" s="189">
        <f t="shared" si="0"/>
        <v>550</v>
      </c>
      <c r="M10" s="189">
        <f t="shared" si="0"/>
        <v>495</v>
      </c>
      <c r="N10" s="189">
        <f t="shared" si="0"/>
        <v>9874</v>
      </c>
      <c r="O10" s="189">
        <f t="shared" si="0"/>
        <v>8535.1684210526328</v>
      </c>
      <c r="P10" s="189">
        <f t="shared" si="0"/>
        <v>6463.7052631578954</v>
      </c>
      <c r="Q10" s="189">
        <f t="shared" si="0"/>
        <v>20814.353642105263</v>
      </c>
      <c r="R10" s="189">
        <f t="shared" si="0"/>
        <v>2399.0625</v>
      </c>
    </row>
    <row r="11" spans="1:18" s="167" customFormat="1" x14ac:dyDescent="0.3">
      <c r="A11" s="165" t="s">
        <v>23</v>
      </c>
      <c r="B11" s="168" t="s">
        <v>24</v>
      </c>
      <c r="C11" s="166">
        <f>SUM(C12:C18)</f>
        <v>57288.077219999992</v>
      </c>
      <c r="D11" s="166">
        <f t="shared" ref="D11:R11" si="1">SUM(D12:D18)</f>
        <v>7056</v>
      </c>
      <c r="E11" s="166">
        <f t="shared" si="1"/>
        <v>50232.077219999992</v>
      </c>
      <c r="F11" s="166">
        <f t="shared" si="1"/>
        <v>1639.116</v>
      </c>
      <c r="G11" s="166">
        <f t="shared" si="1"/>
        <v>2648</v>
      </c>
      <c r="H11" s="166">
        <f t="shared" si="1"/>
        <v>1107.27</v>
      </c>
      <c r="I11" s="166">
        <f t="shared" si="1"/>
        <v>605.06999999999994</v>
      </c>
      <c r="J11" s="166">
        <f t="shared" si="1"/>
        <v>1112.1300000000001</v>
      </c>
      <c r="K11" s="166">
        <f t="shared" si="1"/>
        <v>340.2</v>
      </c>
      <c r="L11" s="166">
        <f t="shared" si="1"/>
        <v>226.8</v>
      </c>
      <c r="M11" s="166">
        <f t="shared" si="1"/>
        <v>486</v>
      </c>
      <c r="N11" s="166">
        <f t="shared" si="1"/>
        <v>9868.6</v>
      </c>
      <c r="O11" s="166">
        <f t="shared" si="1"/>
        <v>7429.3200000000015</v>
      </c>
      <c r="P11" s="166">
        <f t="shared" si="1"/>
        <v>4571.6400000000003</v>
      </c>
      <c r="Q11" s="166">
        <f t="shared" si="1"/>
        <v>17924.508720000002</v>
      </c>
      <c r="R11" s="166">
        <f t="shared" si="1"/>
        <v>2273.4225000000001</v>
      </c>
    </row>
    <row r="12" spans="1:18" s="167" customFormat="1" x14ac:dyDescent="0.3">
      <c r="A12" s="169">
        <v>1</v>
      </c>
      <c r="B12" s="170" t="s">
        <v>26</v>
      </c>
      <c r="C12" s="171">
        <f t="shared" ref="C12:C25" si="2">D12+E12</f>
        <v>5420.2187199999998</v>
      </c>
      <c r="D12" s="172">
        <f>'[1]04. Tổng Hợp TX'!$D$15</f>
        <v>0</v>
      </c>
      <c r="E12" s="171">
        <f t="shared" ref="E12:E25" si="3">SUM(F12:R12)</f>
        <v>5420.2187199999998</v>
      </c>
      <c r="F12" s="172">
        <f>'[1]04. Tổng Hợp TX'!$F$15</f>
        <v>0</v>
      </c>
      <c r="G12" s="172">
        <f>'[1]04. Tổng Hợp TX'!$G$15</f>
        <v>0</v>
      </c>
      <c r="H12" s="172">
        <f>'[1]04. Tổng Hợp TX'!$H$15</f>
        <v>0</v>
      </c>
      <c r="I12" s="172">
        <f>'[1]04. Tổng Hợp TX'!$I$15</f>
        <v>0</v>
      </c>
      <c r="J12" s="172">
        <f>'[1]04. Tổng Hợp TX'!$J$15</f>
        <v>0</v>
      </c>
      <c r="K12" s="172">
        <f>'[1]04. Tổng Hợp TX'!$K$15</f>
        <v>0</v>
      </c>
      <c r="L12" s="172">
        <f>'[1]04. Tổng Hợp TX'!$L$15</f>
        <v>0</v>
      </c>
      <c r="M12" s="172">
        <f>'[1]04. Tổng Hợp TX'!$M$15</f>
        <v>0</v>
      </c>
      <c r="N12" s="172">
        <f>'[1]04. Tổng Hợp TX'!$N$15</f>
        <v>0</v>
      </c>
      <c r="O12" s="172">
        <f>'[1]04. Tổng Hợp TX'!$O$15</f>
        <v>0</v>
      </c>
      <c r="P12" s="172">
        <f>'[1]04. Tổng Hợp TX'!$P$15</f>
        <v>0</v>
      </c>
      <c r="Q12" s="172">
        <f>'[1]04. Tổng Hợp TX'!$Q$15</f>
        <v>5420.2187199999998</v>
      </c>
      <c r="R12" s="172">
        <f>'[1]04. Tổng Hợp TX'!$R$15</f>
        <v>0</v>
      </c>
    </row>
    <row r="13" spans="1:18" s="167" customFormat="1" x14ac:dyDescent="0.3">
      <c r="A13" s="169">
        <v>2</v>
      </c>
      <c r="B13" s="170" t="s">
        <v>27</v>
      </c>
      <c r="C13" s="171">
        <f t="shared" si="2"/>
        <v>4649.3999999999996</v>
      </c>
      <c r="D13" s="172">
        <f>'[1]04. Tổng Hợp TX'!$D$16</f>
        <v>0</v>
      </c>
      <c r="E13" s="171">
        <f t="shared" si="3"/>
        <v>4649.3999999999996</v>
      </c>
      <c r="F13" s="172">
        <f>'[1]04. Tổng Hợp TX'!$F$16</f>
        <v>0</v>
      </c>
      <c r="G13" s="172">
        <f>'[1]04. Tổng Hợp TX'!$G$16</f>
        <v>0</v>
      </c>
      <c r="H13" s="172">
        <f>'[1]04. Tổng Hợp TX'!$H$16</f>
        <v>0</v>
      </c>
      <c r="I13" s="172">
        <f>'[1]04. Tổng Hợp TX'!$I$16</f>
        <v>0</v>
      </c>
      <c r="J13" s="172">
        <f>'[1]04. Tổng Hợp TX'!$J$16</f>
        <v>0</v>
      </c>
      <c r="K13" s="172">
        <f>'[1]04. Tổng Hợp TX'!$K$16</f>
        <v>0</v>
      </c>
      <c r="L13" s="172">
        <f>'[1]04. Tổng Hợp TX'!$L$16</f>
        <v>0</v>
      </c>
      <c r="M13" s="172">
        <f>'[1]04. Tổng Hợp TX'!$M$16</f>
        <v>0</v>
      </c>
      <c r="N13" s="172">
        <f>'[1]04. Tổng Hợp TX'!$N$16</f>
        <v>212.6</v>
      </c>
      <c r="O13" s="172">
        <f>'[1]04. Tổng Hợp TX'!$O$16</f>
        <v>0</v>
      </c>
      <c r="P13" s="172">
        <f>'[1]04. Tổng Hợp TX'!$P$16</f>
        <v>0</v>
      </c>
      <c r="Q13" s="172">
        <f>'[1]04. Tổng Hợp TX'!$Q$16</f>
        <v>4436.7999999999993</v>
      </c>
      <c r="R13" s="172">
        <f>'[1]04. Tổng Hợp TX'!$R$16</f>
        <v>0</v>
      </c>
    </row>
    <row r="14" spans="1:18" s="167" customFormat="1" x14ac:dyDescent="0.3">
      <c r="A14" s="169">
        <v>3</v>
      </c>
      <c r="B14" s="170" t="s">
        <v>25</v>
      </c>
      <c r="C14" s="171">
        <f t="shared" si="2"/>
        <v>10694.216</v>
      </c>
      <c r="D14" s="172">
        <f>'[1]04. Tổng Hợp TX'!$D$17</f>
        <v>0</v>
      </c>
      <c r="E14" s="171">
        <f t="shared" ref="E14" si="4">SUM(F14:R14)</f>
        <v>10694.216</v>
      </c>
      <c r="F14" s="172">
        <f>'[1]04. Tổng Hợp TX'!$F$17</f>
        <v>1639.116</v>
      </c>
      <c r="G14" s="172">
        <f>'[1]04. Tổng Hợp TX'!$G$17</f>
        <v>2648</v>
      </c>
      <c r="H14" s="172">
        <f>'[1]04. Tổng Hợp TX'!$H$17</f>
        <v>0</v>
      </c>
      <c r="I14" s="172">
        <f>'[1]04. Tổng Hợp TX'!$I$17</f>
        <v>505.43999999999994</v>
      </c>
      <c r="J14" s="172">
        <f>'[1]04. Tổng Hợp TX'!$J$17</f>
        <v>0</v>
      </c>
      <c r="K14" s="172">
        <f>'[1]04. Tổng Hợp TX'!$K$17</f>
        <v>0</v>
      </c>
      <c r="L14" s="172">
        <f>'[1]04. Tổng Hợp TX'!$L$17</f>
        <v>0</v>
      </c>
      <c r="M14" s="172">
        <f>'[1]04. Tổng Hợp TX'!$M$17</f>
        <v>0</v>
      </c>
      <c r="N14" s="172">
        <f>'[1]04. Tổng Hợp TX'!$N$17</f>
        <v>909</v>
      </c>
      <c r="O14" s="172">
        <f>'[1]04. Tổng Hợp TX'!$O$17</f>
        <v>48.6</v>
      </c>
      <c r="P14" s="172">
        <f>'[1]04. Tổng Hợp TX'!$P$17</f>
        <v>0</v>
      </c>
      <c r="Q14" s="172">
        <f>'[1]04. Tổng Hợp TX'!$Q$17</f>
        <v>4944.0600000000004</v>
      </c>
      <c r="R14" s="172">
        <f>'[1]04. Tổng Hợp TX'!$R$17</f>
        <v>0</v>
      </c>
    </row>
    <row r="15" spans="1:18" s="167" customFormat="1" x14ac:dyDescent="0.3">
      <c r="A15" s="169">
        <v>4</v>
      </c>
      <c r="B15" s="170" t="s">
        <v>28</v>
      </c>
      <c r="C15" s="171">
        <f t="shared" si="2"/>
        <v>13903.36</v>
      </c>
      <c r="D15" s="172">
        <f>'[1]04. Tổng Hợp TX'!$D$18</f>
        <v>0</v>
      </c>
      <c r="E15" s="171">
        <f t="shared" si="3"/>
        <v>13903.36</v>
      </c>
      <c r="F15" s="172">
        <f>'[1]04. Tổng Hợp TX'!$F$18</f>
        <v>0</v>
      </c>
      <c r="G15" s="172">
        <f>'[1]04. Tổng Hợp TX'!$G$18</f>
        <v>0</v>
      </c>
      <c r="H15" s="172">
        <f>'[1]04. Tổng Hợp TX'!$H$18</f>
        <v>0</v>
      </c>
      <c r="I15" s="172">
        <f>'[1]04. Tổng Hợp TX'!$I$18</f>
        <v>0</v>
      </c>
      <c r="J15" s="172">
        <f>'[1]04. Tổng Hợp TX'!$J$28</f>
        <v>0</v>
      </c>
      <c r="K15" s="172">
        <f>'[1]04. Tổng Hợp TX'!$K$18</f>
        <v>0</v>
      </c>
      <c r="L15" s="172">
        <f>'[1]04. Tổng Hợp TX'!$L$18</f>
        <v>0</v>
      </c>
      <c r="M15" s="172">
        <f>'[1]04. Tổng Hợp TX'!$M$18</f>
        <v>0</v>
      </c>
      <c r="N15" s="172">
        <f>'[1]04. Tổng Hợp TX'!$N$18</f>
        <v>1534</v>
      </c>
      <c r="O15" s="172">
        <f>'[1]04. Tổng Hợp TX'!$O$18</f>
        <v>6813.7200000000012</v>
      </c>
      <c r="P15" s="172">
        <f>'[1]04. Tổng Hợp TX'!$P$18</f>
        <v>4571.6400000000003</v>
      </c>
      <c r="Q15" s="172">
        <f>'[1]04. Tổng Hợp TX'!$Q$18</f>
        <v>984</v>
      </c>
      <c r="R15" s="172">
        <f>'[1]04. Tổng Hợp TX'!$R$18</f>
        <v>0</v>
      </c>
    </row>
    <row r="16" spans="1:18" s="167" customFormat="1" x14ac:dyDescent="0.3">
      <c r="A16" s="169">
        <v>5</v>
      </c>
      <c r="B16" s="173" t="s">
        <v>29</v>
      </c>
      <c r="C16" s="171">
        <f t="shared" si="2"/>
        <v>19725.12</v>
      </c>
      <c r="D16" s="172">
        <f>'[1]04. Tổng Hợp TX'!$D$19</f>
        <v>7056</v>
      </c>
      <c r="E16" s="171">
        <f t="shared" si="3"/>
        <v>12669.119999999999</v>
      </c>
      <c r="F16" s="172">
        <f>'[1]04. Tổng Hợp TX'!$F$19</f>
        <v>0</v>
      </c>
      <c r="G16" s="172">
        <f>'[1]04. Tổng Hợp TX'!$G$19</f>
        <v>0</v>
      </c>
      <c r="H16" s="172">
        <f>'[1]04. Tổng Hợp TX'!$H$19</f>
        <v>1107.27</v>
      </c>
      <c r="I16" s="172">
        <f>'[1]04. Tổng Hợp TX'!$I$19</f>
        <v>99.63000000000001</v>
      </c>
      <c r="J16" s="172">
        <f>'[1]04. Tổng Hợp TX'!$J$19</f>
        <v>1112.1300000000001</v>
      </c>
      <c r="K16" s="172">
        <f>'[1]04. Tổng Hợp TX'!$K$19</f>
        <v>340.2</v>
      </c>
      <c r="L16" s="172">
        <f>'[1]04. Tổng Hợp TX'!$L$19</f>
        <v>0</v>
      </c>
      <c r="M16" s="172">
        <f>'[1]04. Tổng Hợp TX'!$M$19</f>
        <v>405</v>
      </c>
      <c r="N16" s="172">
        <f>'[1]04. Tổng Hợp TX'!$N$19</f>
        <v>7213</v>
      </c>
      <c r="O16" s="172">
        <f>'[1]04. Tổng Hợp TX'!$O$19</f>
        <v>0</v>
      </c>
      <c r="P16" s="172">
        <f>'[1]04. Tổng Hợp TX'!$P$19</f>
        <v>0</v>
      </c>
      <c r="Q16" s="172">
        <f>'[1]04. Tổng Hợp TX'!$Q$19</f>
        <v>1442.5700000000002</v>
      </c>
      <c r="R16" s="172">
        <f>'[1]04. Tổng Hợp TX'!$R$19</f>
        <v>949.32</v>
      </c>
    </row>
    <row r="17" spans="1:18" s="167" customFormat="1" x14ac:dyDescent="0.3">
      <c r="A17" s="169">
        <v>6</v>
      </c>
      <c r="B17" s="173" t="s">
        <v>38</v>
      </c>
      <c r="C17" s="171">
        <f t="shared" si="2"/>
        <v>796.86</v>
      </c>
      <c r="D17" s="172">
        <f>'[1]04. Tổng Hợp TX'!$D$20</f>
        <v>0</v>
      </c>
      <c r="E17" s="171">
        <f t="shared" ref="E17:E18" si="5">SUM(F17:R17)</f>
        <v>796.86</v>
      </c>
      <c r="F17" s="172">
        <f>'[1]04. Tổng Hợp TX'!$F$20</f>
        <v>0</v>
      </c>
      <c r="G17" s="172">
        <f>'[1]04. Tổng Hợp TX'!$G$20</f>
        <v>0</v>
      </c>
      <c r="H17" s="172">
        <f>'[1]04. Tổng Hợp TX'!$H$20</f>
        <v>0</v>
      </c>
      <c r="I17" s="172">
        <f>'[1]04. Tổng Hợp TX'!$I$20</f>
        <v>0</v>
      </c>
      <c r="J17" s="172">
        <f>'[1]04. Tổng Hợp TX'!$J$20</f>
        <v>0</v>
      </c>
      <c r="K17" s="172">
        <f>'[1]04. Tổng Hợp TX'!$K$20</f>
        <v>0</v>
      </c>
      <c r="L17" s="172">
        <f>'[1]04. Tổng Hợp TX'!$L$20</f>
        <v>0</v>
      </c>
      <c r="M17" s="172">
        <f>'[1]04. Tổng Hợp TX'!$M$20</f>
        <v>0</v>
      </c>
      <c r="N17" s="172">
        <f>'[1]04. Tổng Hợp TX'!$N$20</f>
        <v>0</v>
      </c>
      <c r="O17" s="172">
        <f>'[1]04. Tổng Hợp TX'!$O$20</f>
        <v>0</v>
      </c>
      <c r="P17" s="172">
        <f>'[1]04. Tổng Hợp TX'!$P$20</f>
        <v>0</v>
      </c>
      <c r="Q17" s="172">
        <f>'[1]04. Tổng Hợp TX'!$Q$20</f>
        <v>696.86</v>
      </c>
      <c r="R17" s="172">
        <f>'[1]04. Tổng Hợp TX'!$R$20</f>
        <v>100</v>
      </c>
    </row>
    <row r="18" spans="1:18" s="167" customFormat="1" ht="24.75" customHeight="1" x14ac:dyDescent="0.3">
      <c r="A18" s="169">
        <v>7</v>
      </c>
      <c r="B18" s="173" t="s">
        <v>39</v>
      </c>
      <c r="C18" s="171">
        <f t="shared" si="2"/>
        <v>2098.9025000000001</v>
      </c>
      <c r="D18" s="172">
        <f>'[1]04. Tổng Hợp TX'!$D$21</f>
        <v>0</v>
      </c>
      <c r="E18" s="171">
        <f t="shared" si="5"/>
        <v>2098.9025000000001</v>
      </c>
      <c r="F18" s="172">
        <f>'[1]04. Tổng Hợp TX'!$F$21</f>
        <v>0</v>
      </c>
      <c r="G18" s="172">
        <f>'[1]04. Tổng Hợp TX'!$G$21</f>
        <v>0</v>
      </c>
      <c r="H18" s="172">
        <f>'[1]04. Tổng Hợp TX'!$H$21</f>
        <v>0</v>
      </c>
      <c r="I18" s="172">
        <f>'[1]04. Tổng Hợp TX'!$I$21</f>
        <v>0</v>
      </c>
      <c r="J18" s="172">
        <f>'[1]04. Tổng Hợp TX'!$J$21</f>
        <v>0</v>
      </c>
      <c r="K18" s="172">
        <f>'[1]04. Tổng Hợp TX'!$K$21</f>
        <v>0</v>
      </c>
      <c r="L18" s="172">
        <f>'[1]04. Tổng Hợp TX'!$L$21</f>
        <v>226.8</v>
      </c>
      <c r="M18" s="172">
        <f>'[1]04. Tổng Hợp TX'!$M$21</f>
        <v>81</v>
      </c>
      <c r="N18" s="172">
        <f>'[1]04. Tổng Hợp TX'!$N$21</f>
        <v>0</v>
      </c>
      <c r="O18" s="172">
        <f>'[1]04. Tổng Hợp TX'!$O$21</f>
        <v>567</v>
      </c>
      <c r="P18" s="172">
        <f>'[1]04. Tổng Hợp TX'!$P$21</f>
        <v>0</v>
      </c>
      <c r="Q18" s="172">
        <f>'[1]04. Tổng Hợp TX'!$Q$21</f>
        <v>0</v>
      </c>
      <c r="R18" s="172">
        <f>'[1]04. Tổng Hợp TX'!$R$21</f>
        <v>1224.1025</v>
      </c>
    </row>
    <row r="19" spans="1:18" s="164" customFormat="1" ht="24.75" customHeight="1" x14ac:dyDescent="0.3">
      <c r="A19" s="165" t="s">
        <v>36</v>
      </c>
      <c r="B19" s="176" t="s">
        <v>205</v>
      </c>
      <c r="C19" s="166">
        <f>SUM(C20:C25)</f>
        <v>72040.745350960002</v>
      </c>
      <c r="D19" s="166">
        <f t="shared" ref="D19:R19" si="6">SUM(D20:D25)</f>
        <v>1610.7648000000002</v>
      </c>
      <c r="E19" s="166">
        <f t="shared" si="6"/>
        <v>70429.980550959997</v>
      </c>
      <c r="F19" s="166">
        <f t="shared" si="6"/>
        <v>0</v>
      </c>
      <c r="G19" s="166">
        <f t="shared" si="6"/>
        <v>0</v>
      </c>
      <c r="H19" s="166">
        <f t="shared" si="6"/>
        <v>70429.980550959997</v>
      </c>
      <c r="I19" s="166">
        <f t="shared" si="6"/>
        <v>0</v>
      </c>
      <c r="J19" s="166">
        <f t="shared" si="6"/>
        <v>0</v>
      </c>
      <c r="K19" s="166">
        <f t="shared" si="6"/>
        <v>0</v>
      </c>
      <c r="L19" s="166">
        <f t="shared" si="6"/>
        <v>0</v>
      </c>
      <c r="M19" s="166">
        <f t="shared" si="6"/>
        <v>0</v>
      </c>
      <c r="N19" s="166">
        <f t="shared" si="6"/>
        <v>0</v>
      </c>
      <c r="O19" s="166">
        <f t="shared" si="6"/>
        <v>0</v>
      </c>
      <c r="P19" s="166">
        <f t="shared" si="6"/>
        <v>0</v>
      </c>
      <c r="Q19" s="166">
        <f t="shared" si="6"/>
        <v>0</v>
      </c>
      <c r="R19" s="166">
        <f t="shared" si="6"/>
        <v>0</v>
      </c>
    </row>
    <row r="20" spans="1:18" s="167" customFormat="1" x14ac:dyDescent="0.3">
      <c r="A20" s="169">
        <v>8</v>
      </c>
      <c r="B20" s="173" t="s">
        <v>180</v>
      </c>
      <c r="C20" s="171">
        <f t="shared" si="2"/>
        <v>13582.464303999999</v>
      </c>
      <c r="D20" s="172">
        <f>'[1]04. Tổng Hợp TX'!$D$23</f>
        <v>385.3458</v>
      </c>
      <c r="E20" s="171">
        <f t="shared" si="3"/>
        <v>13197.118504</v>
      </c>
      <c r="F20" s="172">
        <v>0</v>
      </c>
      <c r="G20" s="172">
        <v>0</v>
      </c>
      <c r="H20" s="172">
        <f>'[1]04. Tổng Hợp TX'!$H$23</f>
        <v>13197.118504</v>
      </c>
      <c r="I20" s="172">
        <v>0</v>
      </c>
      <c r="J20" s="172">
        <v>0</v>
      </c>
      <c r="K20" s="172">
        <v>0</v>
      </c>
      <c r="L20" s="172">
        <v>0</v>
      </c>
      <c r="M20" s="172">
        <v>0</v>
      </c>
      <c r="N20" s="172"/>
      <c r="O20" s="172"/>
      <c r="P20" s="172"/>
      <c r="Q20" s="172"/>
      <c r="R20" s="172">
        <v>0</v>
      </c>
    </row>
    <row r="21" spans="1:18" s="167" customFormat="1" x14ac:dyDescent="0.3">
      <c r="A21" s="169">
        <v>9</v>
      </c>
      <c r="B21" s="174" t="s">
        <v>181</v>
      </c>
      <c r="C21" s="171">
        <f t="shared" si="2"/>
        <v>9996.3266199999998</v>
      </c>
      <c r="D21" s="172">
        <f>'[1]04. Tổng Hợp TX'!$D$24</f>
        <v>272</v>
      </c>
      <c r="E21" s="171">
        <f t="shared" si="3"/>
        <v>9724.3266199999998</v>
      </c>
      <c r="F21" s="172">
        <v>0</v>
      </c>
      <c r="G21" s="172">
        <v>0</v>
      </c>
      <c r="H21" s="172">
        <f>'[1]04. Tổng Hợp TX'!$H$24</f>
        <v>9724.3266199999998</v>
      </c>
      <c r="I21" s="172">
        <v>0</v>
      </c>
      <c r="J21" s="172">
        <v>0</v>
      </c>
      <c r="K21" s="172">
        <v>0</v>
      </c>
      <c r="L21" s="172">
        <v>0</v>
      </c>
      <c r="M21" s="172">
        <v>0</v>
      </c>
      <c r="N21" s="172"/>
      <c r="O21" s="172"/>
      <c r="P21" s="172"/>
      <c r="Q21" s="172"/>
      <c r="R21" s="172">
        <v>0</v>
      </c>
    </row>
    <row r="22" spans="1:18" s="167" customFormat="1" x14ac:dyDescent="0.3">
      <c r="A22" s="169">
        <v>10</v>
      </c>
      <c r="B22" s="173" t="s">
        <v>182</v>
      </c>
      <c r="C22" s="171">
        <f t="shared" si="2"/>
        <v>14993.699418800001</v>
      </c>
      <c r="D22" s="172">
        <f>'[1]04. Tổng Hợp TX'!$D$25</f>
        <v>369.726</v>
      </c>
      <c r="E22" s="171">
        <f t="shared" si="3"/>
        <v>14623.9734188</v>
      </c>
      <c r="F22" s="172">
        <v>0</v>
      </c>
      <c r="G22" s="172">
        <v>0</v>
      </c>
      <c r="H22" s="172">
        <f>'[1]04. Tổng Hợp TX'!$H$25</f>
        <v>14623.9734188</v>
      </c>
      <c r="I22" s="172">
        <v>0</v>
      </c>
      <c r="J22" s="172">
        <v>0</v>
      </c>
      <c r="K22" s="172">
        <v>0</v>
      </c>
      <c r="L22" s="172">
        <v>0</v>
      </c>
      <c r="M22" s="172">
        <v>0</v>
      </c>
      <c r="N22" s="172"/>
      <c r="O22" s="172"/>
      <c r="P22" s="172"/>
      <c r="Q22" s="172"/>
      <c r="R22" s="172">
        <v>0</v>
      </c>
    </row>
    <row r="23" spans="1:18" s="167" customFormat="1" x14ac:dyDescent="0.3">
      <c r="A23" s="169">
        <v>11</v>
      </c>
      <c r="B23" s="173" t="s">
        <v>183</v>
      </c>
      <c r="C23" s="171">
        <f t="shared" si="2"/>
        <v>12846.432999999999</v>
      </c>
      <c r="D23" s="172">
        <f>'[1]04. Tổng Hợp TX'!$D$26</f>
        <v>85.692999999999998</v>
      </c>
      <c r="E23" s="171">
        <f t="shared" si="3"/>
        <v>12760.74</v>
      </c>
      <c r="F23" s="172">
        <v>0</v>
      </c>
      <c r="G23" s="172">
        <v>0</v>
      </c>
      <c r="H23" s="172">
        <f>'[1]04. Tổng Hợp TX'!$H$26</f>
        <v>12760.74</v>
      </c>
      <c r="I23" s="172">
        <v>0</v>
      </c>
      <c r="J23" s="172">
        <v>0</v>
      </c>
      <c r="K23" s="172">
        <v>0</v>
      </c>
      <c r="L23" s="172">
        <v>0</v>
      </c>
      <c r="M23" s="172">
        <v>0</v>
      </c>
      <c r="N23" s="172"/>
      <c r="O23" s="172"/>
      <c r="P23" s="172"/>
      <c r="Q23" s="172"/>
      <c r="R23" s="172">
        <v>0</v>
      </c>
    </row>
    <row r="24" spans="1:18" s="167" customFormat="1" x14ac:dyDescent="0.3">
      <c r="A24" s="169">
        <v>12</v>
      </c>
      <c r="B24" s="173" t="s">
        <v>184</v>
      </c>
      <c r="C24" s="171">
        <f t="shared" si="2"/>
        <v>10782.882008159999</v>
      </c>
      <c r="D24" s="172">
        <f>'[1]04. Tổng Hợp TX'!$D$27</f>
        <v>228</v>
      </c>
      <c r="E24" s="171">
        <f t="shared" si="3"/>
        <v>10554.882008159999</v>
      </c>
      <c r="F24" s="172">
        <v>0</v>
      </c>
      <c r="G24" s="172">
        <v>0</v>
      </c>
      <c r="H24" s="172">
        <f>'[1]04. Tổng Hợp TX'!$H$27</f>
        <v>10554.882008159999</v>
      </c>
      <c r="I24" s="172">
        <v>0</v>
      </c>
      <c r="J24" s="172">
        <v>0</v>
      </c>
      <c r="K24" s="172">
        <v>0</v>
      </c>
      <c r="L24" s="172">
        <v>0</v>
      </c>
      <c r="M24" s="172">
        <v>0</v>
      </c>
      <c r="N24" s="172"/>
      <c r="O24" s="172"/>
      <c r="P24" s="172"/>
      <c r="Q24" s="172"/>
      <c r="R24" s="172">
        <v>0</v>
      </c>
    </row>
    <row r="25" spans="1:18" s="167" customFormat="1" x14ac:dyDescent="0.3">
      <c r="A25" s="169">
        <v>13</v>
      </c>
      <c r="B25" s="173" t="s">
        <v>185</v>
      </c>
      <c r="C25" s="171">
        <f t="shared" si="2"/>
        <v>9838.9399999999987</v>
      </c>
      <c r="D25" s="172">
        <f>'[1]04. Tổng Hợp TX'!$D$28</f>
        <v>270</v>
      </c>
      <c r="E25" s="171">
        <f t="shared" si="3"/>
        <v>9568.9399999999987</v>
      </c>
      <c r="F25" s="172">
        <v>0</v>
      </c>
      <c r="G25" s="172">
        <v>0</v>
      </c>
      <c r="H25" s="172">
        <f>'[1]04. Tổng Hợp TX'!$H$28</f>
        <v>9568.9399999999987</v>
      </c>
      <c r="I25" s="172">
        <v>0</v>
      </c>
      <c r="J25" s="172">
        <v>0</v>
      </c>
      <c r="K25" s="172">
        <v>0</v>
      </c>
      <c r="L25" s="172">
        <v>0</v>
      </c>
      <c r="M25" s="172">
        <v>0</v>
      </c>
      <c r="N25" s="172"/>
      <c r="O25" s="172"/>
      <c r="P25" s="172"/>
      <c r="Q25" s="172"/>
      <c r="R25" s="172">
        <v>0</v>
      </c>
    </row>
    <row r="26" spans="1:18" s="167" customFormat="1" ht="27.75" customHeight="1" x14ac:dyDescent="0.3">
      <c r="A26" s="165" t="s">
        <v>30</v>
      </c>
      <c r="B26" s="175" t="s">
        <v>31</v>
      </c>
      <c r="C26" s="166">
        <f t="shared" ref="C26:D26" si="7">SUM(C27:C36)</f>
        <v>14269.450782105261</v>
      </c>
      <c r="D26" s="166">
        <f t="shared" si="7"/>
        <v>532.23519999999985</v>
      </c>
      <c r="E26" s="166">
        <f t="shared" ref="E26" si="8">SUM(E27:E36)</f>
        <v>13737.215582105262</v>
      </c>
      <c r="F26" s="166">
        <f t="shared" ref="F26" si="9">SUM(F27:F36)</f>
        <v>821</v>
      </c>
      <c r="G26" s="166">
        <f t="shared" ref="G26" si="10">SUM(G27:G36)</f>
        <v>1412</v>
      </c>
      <c r="H26" s="166">
        <f t="shared" ref="H26" si="11">SUM(H27:H36)</f>
        <v>4672.7769757894739</v>
      </c>
      <c r="I26" s="166">
        <f t="shared" ref="I26" si="12">SUM(I27:I36)</f>
        <v>11.069999999999995</v>
      </c>
      <c r="J26" s="166">
        <f t="shared" ref="J26" si="13">SUM(J27:J36)</f>
        <v>123.56999999999994</v>
      </c>
      <c r="K26" s="166">
        <f t="shared" ref="K26" si="14">SUM(K27:K36)</f>
        <v>345.8</v>
      </c>
      <c r="L26" s="166">
        <f t="shared" ref="L26" si="15">SUM(L27:L36)</f>
        <v>323.2</v>
      </c>
      <c r="M26" s="166">
        <f t="shared" ref="M26" si="16">SUM(M27:M36)</f>
        <v>9</v>
      </c>
      <c r="N26" s="166">
        <f t="shared" ref="N26" si="17">SUM(N27:N36)</f>
        <v>5.4000000000000021</v>
      </c>
      <c r="O26" s="166">
        <f t="shared" ref="O26" si="18">SUM(O27:O36)</f>
        <v>1105.8484210526308</v>
      </c>
      <c r="P26" s="166">
        <f t="shared" ref="P26" si="19">SUM(P27:P36)</f>
        <v>1892.0652631578946</v>
      </c>
      <c r="Q26" s="166">
        <f t="shared" ref="Q26" si="20">SUM(Q27:Q36)</f>
        <v>2889.8449221052633</v>
      </c>
      <c r="R26" s="166">
        <f t="shared" ref="R26" si="21">SUM(R27:R36)</f>
        <v>125.63999999999996</v>
      </c>
    </row>
    <row r="27" spans="1:18" ht="50.45" customHeight="1" x14ac:dyDescent="0.3">
      <c r="A27" s="9">
        <v>1</v>
      </c>
      <c r="B27" s="12" t="s">
        <v>203</v>
      </c>
      <c r="C27" s="10">
        <f t="shared" ref="C27:C36" si="22">D27+E27</f>
        <v>1963</v>
      </c>
      <c r="D27" s="11">
        <f>'[1]04. Tổng Hợp TX'!$D$30</f>
        <v>0</v>
      </c>
      <c r="E27" s="10">
        <f t="shared" ref="E27:E37" si="23">SUM(F27:R27)</f>
        <v>1963</v>
      </c>
      <c r="F27" s="11">
        <f>'[1]04. Tổng Hợp TX'!$F$30</f>
        <v>659</v>
      </c>
      <c r="G27" s="11">
        <f>'[1]04. Tổng Hợp TX'!$G$30</f>
        <v>1304</v>
      </c>
      <c r="H27" s="11">
        <f>'[1]04. Tổng Hợp TX'!$H$30</f>
        <v>0</v>
      </c>
      <c r="I27" s="11">
        <f>'[1]04. Tổng Hợp TX'!$I$30</f>
        <v>0</v>
      </c>
      <c r="J27" s="11">
        <f>'[1]04. Tổng Hợp TX'!$J$30</f>
        <v>0</v>
      </c>
      <c r="K27" s="11">
        <f>'[1]04. Tổng Hợp TX'!$K$30</f>
        <v>0</v>
      </c>
      <c r="L27" s="11">
        <f>'[1]04. Tổng Hợp TX'!$L$30</f>
        <v>0</v>
      </c>
      <c r="M27" s="11">
        <f>'[1]04. Tổng Hợp TX'!$M$30</f>
        <v>0</v>
      </c>
      <c r="N27" s="11">
        <f>'[1]04. Tổng Hợp TX'!$N$30</f>
        <v>0</v>
      </c>
      <c r="O27" s="11">
        <f>'[1]04. Tổng Hợp TX'!$O$30</f>
        <v>0</v>
      </c>
      <c r="P27" s="11">
        <f>'[1]04. Tổng Hợp TX'!$P$30</f>
        <v>0</v>
      </c>
      <c r="Q27" s="11">
        <f>'[1]04. Tổng Hợp TX'!$Q$30</f>
        <v>0</v>
      </c>
      <c r="R27" s="11">
        <f>'[1]04. Tổng Hợp TX'!$R$30</f>
        <v>0</v>
      </c>
    </row>
    <row r="28" spans="1:18" ht="63.75" customHeight="1" x14ac:dyDescent="0.3">
      <c r="A28" s="9">
        <v>2</v>
      </c>
      <c r="B28" s="12" t="s">
        <v>198</v>
      </c>
      <c r="C28" s="10">
        <f t="shared" ref="C28:C35" si="24">D28+E28</f>
        <v>532.23519999999985</v>
      </c>
      <c r="D28" s="11">
        <f>'[1]04. Tổng Hợp TX'!$D$31</f>
        <v>532.23519999999985</v>
      </c>
      <c r="E28" s="10">
        <f t="shared" si="23"/>
        <v>0</v>
      </c>
      <c r="F28" s="11">
        <f>'[1]04. Tổng Hợp TX'!$F$31</f>
        <v>0</v>
      </c>
      <c r="G28" s="11">
        <f>'[1]04. Tổng Hợp TX'!$G$31</f>
        <v>0</v>
      </c>
      <c r="H28" s="11">
        <f>'[1]04. Tổng Hợp TX'!$H$31</f>
        <v>0</v>
      </c>
      <c r="I28" s="11">
        <f>'[1]04. Tổng Hợp TX'!$I$31</f>
        <v>0</v>
      </c>
      <c r="J28" s="11">
        <f>'[1]04. Tổng Hợp TX'!$J$31</f>
        <v>0</v>
      </c>
      <c r="K28" s="11">
        <f>'[1]04. Tổng Hợp TX'!$K$31</f>
        <v>0</v>
      </c>
      <c r="L28" s="11">
        <f>'[1]04. Tổng Hợp TX'!$L$31</f>
        <v>0</v>
      </c>
      <c r="M28" s="11">
        <f>'[1]04. Tổng Hợp TX'!$M$31</f>
        <v>0</v>
      </c>
      <c r="N28" s="11">
        <f>'[1]04. Tổng Hợp TX'!$N$31</f>
        <v>0</v>
      </c>
      <c r="O28" s="11">
        <f>'[1]04. Tổng Hợp TX'!$O$31</f>
        <v>0</v>
      </c>
      <c r="P28" s="11">
        <f>'[1]04. Tổng Hợp TX'!$P$31</f>
        <v>0</v>
      </c>
      <c r="Q28" s="11">
        <f>'[1]04. Tổng Hợp TX'!$Q$31</f>
        <v>0</v>
      </c>
      <c r="R28" s="11">
        <f>'[1]04. Tổng Hợp TX'!$R$31</f>
        <v>0</v>
      </c>
    </row>
    <row r="29" spans="1:18" ht="34.15" customHeight="1" x14ac:dyDescent="0.3">
      <c r="A29" s="9">
        <v>3</v>
      </c>
      <c r="B29" s="12" t="s">
        <v>201</v>
      </c>
      <c r="C29" s="10">
        <f t="shared" si="22"/>
        <v>3492</v>
      </c>
      <c r="D29" s="11">
        <f>'[1]04. Tổng Hợp TX'!$D$32</f>
        <v>0</v>
      </c>
      <c r="E29" s="10">
        <f t="shared" si="23"/>
        <v>3492</v>
      </c>
      <c r="F29" s="11">
        <f>'[1]04. Tổng Hợp TX'!$F$32</f>
        <v>0</v>
      </c>
      <c r="G29" s="11">
        <f>'[1]04. Tổng Hợp TX'!$G$32</f>
        <v>0</v>
      </c>
      <c r="H29" s="11">
        <f>'[1]04. Tổng Hợp TX'!$H$32</f>
        <v>3134</v>
      </c>
      <c r="I29" s="11">
        <f>'[1]04. Tổng Hợp TX'!$I$32</f>
        <v>0</v>
      </c>
      <c r="J29" s="11">
        <f>'[1]04. Tổng Hợp TX'!$J$32</f>
        <v>0</v>
      </c>
      <c r="K29" s="11">
        <f>'[1]04. Tổng Hợp TX'!$K$32</f>
        <v>0</v>
      </c>
      <c r="L29" s="11">
        <f>'[1]04. Tổng Hợp TX'!$L$32</f>
        <v>0</v>
      </c>
      <c r="M29" s="11">
        <f>'[1]04. Tổng Hợp TX'!$M$32</f>
        <v>0</v>
      </c>
      <c r="N29" s="11">
        <f>'[1]04. Tổng Hợp TX'!$N$32</f>
        <v>0</v>
      </c>
      <c r="O29" s="11">
        <f>'[1]04. Tổng Hợp TX'!$O$32</f>
        <v>0</v>
      </c>
      <c r="P29" s="11">
        <f>'[1]04. Tổng Hợp TX'!$P$32</f>
        <v>0</v>
      </c>
      <c r="Q29" s="11">
        <f>'[1]04. Tổng Hợp TX'!$Q$32</f>
        <v>358</v>
      </c>
      <c r="R29" s="11">
        <f>'[1]04. Tổng Hợp TX'!$R$32</f>
        <v>0</v>
      </c>
    </row>
    <row r="30" spans="1:18" ht="34.15" customHeight="1" x14ac:dyDescent="0.3">
      <c r="A30" s="9">
        <v>4</v>
      </c>
      <c r="B30" s="12" t="s">
        <v>202</v>
      </c>
      <c r="C30" s="10">
        <f t="shared" si="24"/>
        <v>451</v>
      </c>
      <c r="D30" s="11">
        <f>'[1]04. Tổng Hợp TX'!$D$33</f>
        <v>0</v>
      </c>
      <c r="E30" s="10">
        <f t="shared" si="23"/>
        <v>451</v>
      </c>
      <c r="F30" s="11">
        <f>'[1]04. Tổng Hợp TX'!$F$33</f>
        <v>0</v>
      </c>
      <c r="G30" s="11">
        <f>'[1]04. Tổng Hợp TX'!$G$33</f>
        <v>0</v>
      </c>
      <c r="H30" s="11">
        <f>'[1]04. Tổng Hợp TX'!$H$33</f>
        <v>451</v>
      </c>
      <c r="I30" s="11">
        <f>'[1]04. Tổng Hợp TX'!$I$33</f>
        <v>0</v>
      </c>
      <c r="J30" s="11">
        <f>'[1]04. Tổng Hợp TX'!$J$33</f>
        <v>0</v>
      </c>
      <c r="K30" s="11">
        <f>'[1]04. Tổng Hợp TX'!$K$33</f>
        <v>0</v>
      </c>
      <c r="L30" s="11">
        <f>'[1]04. Tổng Hợp TX'!$L$33</f>
        <v>0</v>
      </c>
      <c r="M30" s="11">
        <f>'[1]04. Tổng Hợp TX'!$M$33</f>
        <v>0</v>
      </c>
      <c r="N30" s="11">
        <f>'[1]04. Tổng Hợp TX'!$N$33</f>
        <v>0</v>
      </c>
      <c r="O30" s="11">
        <f>'[1]04. Tổng Hợp TX'!$O$33</f>
        <v>0</v>
      </c>
      <c r="P30" s="11">
        <f>'[1]04. Tổng Hợp TX'!$P$33</f>
        <v>0</v>
      </c>
      <c r="Q30" s="11">
        <f>'[1]04. Tổng Hợp TX'!$Q$33</f>
        <v>0</v>
      </c>
      <c r="R30" s="11">
        <f>'[1]04. Tổng Hợp TX'!$R$33</f>
        <v>0</v>
      </c>
    </row>
    <row r="31" spans="1:18" ht="29.45" customHeight="1" x14ac:dyDescent="0.3">
      <c r="A31" s="9">
        <v>5</v>
      </c>
      <c r="B31" s="12" t="s">
        <v>32</v>
      </c>
      <c r="C31" s="10">
        <f t="shared" si="22"/>
        <v>1298</v>
      </c>
      <c r="D31" s="11">
        <f>'[1]04. Tổng Hợp TX'!$D$34</f>
        <v>0</v>
      </c>
      <c r="E31" s="10">
        <f t="shared" si="23"/>
        <v>1298</v>
      </c>
      <c r="F31" s="11">
        <f>'[1]04. Tổng Hợp TX'!$F$34</f>
        <v>0</v>
      </c>
      <c r="G31" s="11">
        <f>'[1]04. Tổng Hợp TX'!$G$34</f>
        <v>0</v>
      </c>
      <c r="H31" s="11">
        <f>'[1]04. Tổng Hợp TX'!$H$34</f>
        <v>0</v>
      </c>
      <c r="I31" s="11">
        <f>'[1]04. Tổng Hợp TX'!$I$34</f>
        <v>0</v>
      </c>
      <c r="J31" s="11">
        <f>'[1]04. Tổng Hợp TX'!$J$34</f>
        <v>0</v>
      </c>
      <c r="K31" s="11">
        <f>'[1]04. Tổng Hợp TX'!$K$34</f>
        <v>0</v>
      </c>
      <c r="L31" s="11">
        <f>'[1]04. Tổng Hợp TX'!$L$34</f>
        <v>298</v>
      </c>
      <c r="M31" s="11">
        <f>'[1]04. Tổng Hợp TX'!$M$34</f>
        <v>0</v>
      </c>
      <c r="N31" s="11">
        <f>'[1]04. Tổng Hợp TX'!$N$34</f>
        <v>0</v>
      </c>
      <c r="O31" s="11">
        <f>'[1]04. Tổng Hợp TX'!$O$34</f>
        <v>0</v>
      </c>
      <c r="P31" s="11">
        <f>'[1]04. Tổng Hợp TX'!$P$34</f>
        <v>0</v>
      </c>
      <c r="Q31" s="11">
        <f>'[1]04. Tổng Hợp TX'!$Q$34</f>
        <v>1000</v>
      </c>
      <c r="R31" s="11">
        <f>'[1]04. Tổng Hợp TX'!$R$34</f>
        <v>0</v>
      </c>
    </row>
    <row r="32" spans="1:18" ht="30.6" customHeight="1" x14ac:dyDescent="0.3">
      <c r="A32" s="9">
        <v>6</v>
      </c>
      <c r="B32" s="12" t="s">
        <v>199</v>
      </c>
      <c r="C32" s="10">
        <f t="shared" si="24"/>
        <v>741</v>
      </c>
      <c r="D32" s="11">
        <f>'[1]04. Tổng Hợp TX'!$D$35</f>
        <v>0</v>
      </c>
      <c r="E32" s="10">
        <f t="shared" si="23"/>
        <v>741</v>
      </c>
      <c r="F32" s="11">
        <f>'[1]04. Tổng Hợp TX'!$F$35</f>
        <v>0</v>
      </c>
      <c r="G32" s="11">
        <f>'[1]04. Tổng Hợp TX'!$G$35</f>
        <v>0</v>
      </c>
      <c r="H32" s="11">
        <f>'[1]04. Tổng Hợp TX'!$H$35</f>
        <v>0</v>
      </c>
      <c r="I32" s="11">
        <f>'[1]04. Tổng Hợp TX'!$I$35</f>
        <v>0</v>
      </c>
      <c r="J32" s="11">
        <f>'[1]04. Tổng Hợp TX'!$J$35</f>
        <v>0</v>
      </c>
      <c r="K32" s="11">
        <f>'[1]04. Tổng Hợp TX'!$K$35</f>
        <v>0</v>
      </c>
      <c r="L32" s="11">
        <f>'[1]04. Tổng Hợp TX'!$L$35</f>
        <v>0</v>
      </c>
      <c r="M32" s="11">
        <f>'[1]04. Tổng Hợp TX'!$M$35</f>
        <v>0</v>
      </c>
      <c r="N32" s="11">
        <f>'[1]04. Tổng Hợp TX'!$N$35</f>
        <v>0</v>
      </c>
      <c r="O32" s="11">
        <f>'[1]04. Tổng Hợp TX'!$O$35</f>
        <v>0</v>
      </c>
      <c r="P32" s="11">
        <f>'[1]04. Tổng Hợp TX'!$P$35</f>
        <v>0</v>
      </c>
      <c r="Q32" s="11">
        <f>'[1]04. Tổng Hợp TX'!$Q$35</f>
        <v>741</v>
      </c>
      <c r="R32" s="11">
        <f>'[1]04. Tổng Hợp TX'!$R$35</f>
        <v>0</v>
      </c>
    </row>
    <row r="33" spans="1:18" ht="24.75" customHeight="1" x14ac:dyDescent="0.3">
      <c r="A33" s="9">
        <v>8</v>
      </c>
      <c r="B33" s="12" t="s">
        <v>33</v>
      </c>
      <c r="C33" s="10">
        <f t="shared" si="24"/>
        <v>1604</v>
      </c>
      <c r="D33" s="11">
        <f>'[1]04. Tổng Hợp TX'!$D$36</f>
        <v>0</v>
      </c>
      <c r="E33" s="10">
        <f t="shared" si="23"/>
        <v>1604</v>
      </c>
      <c r="F33" s="11">
        <f>'[1]04. Tổng Hợp TX'!$F$36</f>
        <v>0</v>
      </c>
      <c r="G33" s="11">
        <f>'[1]04. Tổng Hợp TX'!$G$36</f>
        <v>0</v>
      </c>
      <c r="H33" s="11">
        <f>'[1]04. Tổng Hợp TX'!$H$36</f>
        <v>0</v>
      </c>
      <c r="I33" s="11">
        <f>'[1]04. Tổng Hợp TX'!$I$36</f>
        <v>0</v>
      </c>
      <c r="J33" s="11">
        <f>'[1]04. Tổng Hợp TX'!$J$36</f>
        <v>0</v>
      </c>
      <c r="K33" s="11">
        <f>'[1]04. Tổng Hợp TX'!$K$36</f>
        <v>308</v>
      </c>
      <c r="L33" s="11">
        <f>'[1]04. Tổng Hợp TX'!$L$36</f>
        <v>0</v>
      </c>
      <c r="M33" s="11">
        <f>'[1]04. Tổng Hợp TX'!$M$36</f>
        <v>0</v>
      </c>
      <c r="N33" s="11">
        <f>'[1]04. Tổng Hợp TX'!$N$36</f>
        <v>0</v>
      </c>
      <c r="O33" s="11">
        <f>'[1]04. Tổng Hợp TX'!$O$36</f>
        <v>0</v>
      </c>
      <c r="P33" s="11">
        <f>'[1]04. Tổng Hợp TX'!$P$36</f>
        <v>1296</v>
      </c>
      <c r="Q33" s="11">
        <f>'[1]04. Tổng Hợp TX'!$Q$36</f>
        <v>0</v>
      </c>
      <c r="R33" s="11">
        <f>'[1]04. Tổng Hợp TX'!$R$36</f>
        <v>0</v>
      </c>
    </row>
    <row r="34" spans="1:18" ht="40.5" customHeight="1" x14ac:dyDescent="0.3">
      <c r="A34" s="9">
        <v>9</v>
      </c>
      <c r="B34" s="12" t="s">
        <v>34</v>
      </c>
      <c r="C34" s="10">
        <f t="shared" si="22"/>
        <v>200</v>
      </c>
      <c r="D34" s="11">
        <f>'[1]04. Tổng Hợp TX'!$D$37</f>
        <v>0</v>
      </c>
      <c r="E34" s="10">
        <f t="shared" si="23"/>
        <v>200</v>
      </c>
      <c r="F34" s="11">
        <f>'[1]04. Tổng Hợp TX'!$F$37</f>
        <v>0</v>
      </c>
      <c r="G34" s="11">
        <f>'[1]04. Tổng Hợp TX'!$G$37</f>
        <v>0</v>
      </c>
      <c r="H34" s="11">
        <f>'[1]04. Tổng Hợp TX'!$H$37</f>
        <v>0</v>
      </c>
      <c r="I34" s="11">
        <f>'[1]04. Tổng Hợp TX'!$I$37</f>
        <v>0</v>
      </c>
      <c r="J34" s="11">
        <f>'[1]04. Tổng Hợp TX'!$J$37</f>
        <v>0</v>
      </c>
      <c r="K34" s="11">
        <f>'[1]04. Tổng Hợp TX'!$K$37</f>
        <v>0</v>
      </c>
      <c r="L34" s="11">
        <f>'[1]04. Tổng Hợp TX'!$L$37</f>
        <v>0</v>
      </c>
      <c r="M34" s="11">
        <f>'[1]04. Tổng Hợp TX'!$M$37</f>
        <v>0</v>
      </c>
      <c r="N34" s="11">
        <f>'[1]04. Tổng Hợp TX'!$N$37</f>
        <v>0</v>
      </c>
      <c r="O34" s="11">
        <f>'[1]04. Tổng Hợp TX'!$O$37</f>
        <v>0</v>
      </c>
      <c r="P34" s="11">
        <f>'[1]04. Tổng Hợp TX'!$P$37</f>
        <v>0</v>
      </c>
      <c r="Q34" s="11">
        <f>'[1]04. Tổng Hợp TX'!$Q$37</f>
        <v>200</v>
      </c>
      <c r="R34" s="11">
        <f>'[1]04. Tổng Hợp TX'!$R$37</f>
        <v>0</v>
      </c>
    </row>
    <row r="35" spans="1:18" ht="54.75" customHeight="1" x14ac:dyDescent="0.3">
      <c r="A35" s="9">
        <v>10</v>
      </c>
      <c r="B35" s="12" t="s">
        <v>204</v>
      </c>
      <c r="C35" s="10">
        <f t="shared" si="24"/>
        <v>149</v>
      </c>
      <c r="D35" s="11">
        <f>'[1]04. Tổng Hợp TX'!$D$38</f>
        <v>0</v>
      </c>
      <c r="E35" s="10">
        <f t="shared" si="23"/>
        <v>149</v>
      </c>
      <c r="F35" s="11">
        <f>'[1]04. Tổng Hợp TX'!$F$38</f>
        <v>0</v>
      </c>
      <c r="G35" s="11">
        <f>'[1]04. Tổng Hợp TX'!$G$38</f>
        <v>0</v>
      </c>
      <c r="H35" s="11">
        <f>'[1]04. Tổng Hợp TX'!$H$38</f>
        <v>0</v>
      </c>
      <c r="I35" s="11">
        <f>'[1]04. Tổng Hợp TX'!$I$38</f>
        <v>0</v>
      </c>
      <c r="J35" s="11">
        <f>'[1]04. Tổng Hợp TX'!$J$38</f>
        <v>0</v>
      </c>
      <c r="K35" s="11">
        <f>'[1]04. Tổng Hợp TX'!$K$38</f>
        <v>0</v>
      </c>
      <c r="L35" s="11">
        <f>'[1]04. Tổng Hợp TX'!$L$38</f>
        <v>0</v>
      </c>
      <c r="M35" s="11">
        <f>'[1]04. Tổng Hợp TX'!$M$38</f>
        <v>0</v>
      </c>
      <c r="N35" s="11">
        <f>'[1]04. Tổng Hợp TX'!$N$38</f>
        <v>0</v>
      </c>
      <c r="O35" s="11">
        <f>'[1]04. Tổng Hợp TX'!$O$38</f>
        <v>149</v>
      </c>
      <c r="P35" s="11">
        <f>'[1]04. Tổng Hợp TX'!$P$38</f>
        <v>0</v>
      </c>
      <c r="Q35" s="11">
        <f>'[1]04. Tổng Hợp TX'!$Q$38</f>
        <v>0</v>
      </c>
      <c r="R35" s="11">
        <f>'[1]04. Tổng Hợp TX'!$R$38</f>
        <v>0</v>
      </c>
    </row>
    <row r="36" spans="1:18" ht="34.9" customHeight="1" x14ac:dyDescent="0.3">
      <c r="A36" s="9">
        <v>11</v>
      </c>
      <c r="B36" s="12" t="s">
        <v>166</v>
      </c>
      <c r="C36" s="10">
        <f t="shared" si="22"/>
        <v>3839.2155821052625</v>
      </c>
      <c r="D36" s="11"/>
      <c r="E36" s="10">
        <f t="shared" si="23"/>
        <v>3839.2155821052625</v>
      </c>
      <c r="F36" s="11">
        <f>'[1]05. Tiet kiem'!$N$13</f>
        <v>162</v>
      </c>
      <c r="G36" s="11">
        <f>'[1]05. Tiet kiem'!$O$13</f>
        <v>108</v>
      </c>
      <c r="H36" s="11">
        <f>'[1]05. Tiet kiem'!$P$13</f>
        <v>1087.7769757894737</v>
      </c>
      <c r="I36" s="11">
        <f>'[1]05. Tiet kiem'!$Q$13</f>
        <v>11.069999999999995</v>
      </c>
      <c r="J36" s="11">
        <f>'[1]05. Tiet kiem'!$R$13</f>
        <v>123.56999999999994</v>
      </c>
      <c r="K36" s="11">
        <f>'[1]05. Tiet kiem'!$S$13</f>
        <v>37.800000000000011</v>
      </c>
      <c r="L36" s="11">
        <f>'[1]05. Tiet kiem'!$T$13</f>
        <v>25.199999999999996</v>
      </c>
      <c r="M36" s="11">
        <f>'[1]05. Tiet kiem'!$U$13</f>
        <v>9</v>
      </c>
      <c r="N36" s="11">
        <f>'[1]05. Tiet kiem'!$V$13</f>
        <v>5.4000000000000021</v>
      </c>
      <c r="O36" s="11">
        <f>'[1]05. Tiet kiem'!$W$13</f>
        <v>956.8484210526309</v>
      </c>
      <c r="P36" s="11">
        <f>'[1]05. Tiet kiem'!$X$13</f>
        <v>596.06526315789461</v>
      </c>
      <c r="Q36" s="11">
        <f>'[1]05. Tiet kiem'!$Y$13</f>
        <v>590.84492210526321</v>
      </c>
      <c r="R36" s="11">
        <f>'[1]05. Tiet kiem'!$Z$13</f>
        <v>125.63999999999996</v>
      </c>
    </row>
    <row r="37" spans="1:18" s="164" customFormat="1" ht="42.75" customHeight="1" x14ac:dyDescent="0.3">
      <c r="A37" s="160" t="s">
        <v>19</v>
      </c>
      <c r="B37" s="161" t="s">
        <v>52</v>
      </c>
      <c r="C37" s="162">
        <f>D37+E37</f>
        <v>4265.4617578947364</v>
      </c>
      <c r="D37" s="160"/>
      <c r="E37" s="163">
        <f t="shared" si="23"/>
        <v>4265.4617578947364</v>
      </c>
      <c r="F37" s="186">
        <f>'[1]05. Tiet kiem'!$N$12</f>
        <v>180</v>
      </c>
      <c r="G37" s="186">
        <f>'[1]05. Tiet kiem'!$O$12</f>
        <v>120</v>
      </c>
      <c r="H37" s="186">
        <f>'[1]05. Tiet kiem'!$P$12</f>
        <v>1208.6410842105261</v>
      </c>
      <c r="I37" s="186">
        <f>'[1]05. Tiet kiem'!$Q$12</f>
        <v>12.299999999999995</v>
      </c>
      <c r="J37" s="186">
        <f>'[1]05. Tiet kiem'!$R$12</f>
        <v>137.29999999999995</v>
      </c>
      <c r="K37" s="186">
        <f>'[1]05. Tiet kiem'!$S$12</f>
        <v>42</v>
      </c>
      <c r="L37" s="186">
        <f>'[1]05. Tiet kiem'!$T$12</f>
        <v>27.999999999999993</v>
      </c>
      <c r="M37" s="186">
        <f>'[1]05. Tiet kiem'!$U$12</f>
        <v>10</v>
      </c>
      <c r="N37" s="186">
        <f>'[1]05. Tiet kiem'!$V$12</f>
        <v>6.0000000000000036</v>
      </c>
      <c r="O37" s="186">
        <f>'[1]05. Tiet kiem'!$W$12</f>
        <v>1062.8315789473679</v>
      </c>
      <c r="P37" s="186">
        <f>'[1]05. Tiet kiem'!$X$12</f>
        <v>662.29473684210507</v>
      </c>
      <c r="Q37" s="186">
        <f>'[1]05. Tiet kiem'!$Y$12</f>
        <v>656.49435789473705</v>
      </c>
      <c r="R37" s="186">
        <f>'[1]05. Tiet kiem'!$Z$12</f>
        <v>139.59999999999994</v>
      </c>
    </row>
    <row r="38" spans="1:18" s="164" customFormat="1" ht="19.5" hidden="1" customHeight="1" x14ac:dyDescent="0.3">
      <c r="A38" s="181"/>
      <c r="B38" s="182"/>
      <c r="C38" s="183"/>
      <c r="D38" s="181"/>
      <c r="E38" s="184"/>
      <c r="F38" s="185">
        <f>F36+F37</f>
        <v>342</v>
      </c>
      <c r="G38" s="185">
        <f t="shared" ref="G38:R38" si="25">G36+G37</f>
        <v>228</v>
      </c>
      <c r="H38" s="185">
        <f t="shared" si="25"/>
        <v>2296.41806</v>
      </c>
      <c r="I38" s="185">
        <f t="shared" si="25"/>
        <v>23.36999999999999</v>
      </c>
      <c r="J38" s="185">
        <f t="shared" si="25"/>
        <v>260.86999999999989</v>
      </c>
      <c r="K38" s="185">
        <f t="shared" si="25"/>
        <v>79.800000000000011</v>
      </c>
      <c r="L38" s="185">
        <f t="shared" si="25"/>
        <v>53.199999999999989</v>
      </c>
      <c r="M38" s="185">
        <f t="shared" si="25"/>
        <v>19</v>
      </c>
      <c r="N38" s="185">
        <f t="shared" si="25"/>
        <v>11.400000000000006</v>
      </c>
      <c r="O38" s="185">
        <f t="shared" si="25"/>
        <v>2019.6799999999989</v>
      </c>
      <c r="P38" s="185">
        <f t="shared" si="25"/>
        <v>1258.3599999999997</v>
      </c>
      <c r="Q38" s="185">
        <f t="shared" si="25"/>
        <v>1247.3392800000001</v>
      </c>
      <c r="R38" s="185">
        <f t="shared" si="25"/>
        <v>265.2399999999999</v>
      </c>
    </row>
    <row r="39" spans="1:18" x14ac:dyDescent="0.3">
      <c r="A39" s="6"/>
      <c r="B39" s="6" t="s">
        <v>54</v>
      </c>
      <c r="C39" s="1"/>
      <c r="D39" s="1"/>
      <c r="E39" s="1"/>
      <c r="F39" s="5"/>
      <c r="G39" s="5"/>
      <c r="H39" s="5"/>
      <c r="I39" s="5"/>
      <c r="J39" s="5"/>
      <c r="K39" s="5"/>
      <c r="L39" s="5"/>
      <c r="M39" s="5"/>
      <c r="N39" s="5"/>
      <c r="O39" s="5"/>
      <c r="P39" s="5"/>
      <c r="Q39" s="5"/>
      <c r="R39" s="5"/>
    </row>
    <row r="40" spans="1:18" x14ac:dyDescent="0.3">
      <c r="A40" s="6"/>
      <c r="B40" s="6" t="s">
        <v>221</v>
      </c>
      <c r="C40" s="13"/>
      <c r="D40" s="13"/>
      <c r="E40" s="13"/>
      <c r="F40" s="13"/>
      <c r="G40" s="13"/>
      <c r="H40" s="13"/>
      <c r="I40" s="13"/>
      <c r="J40" s="13"/>
      <c r="K40" s="13"/>
      <c r="L40" s="13"/>
      <c r="M40" s="13"/>
      <c r="N40" s="13"/>
      <c r="O40" s="13"/>
      <c r="P40" s="13"/>
      <c r="Q40" s="13"/>
      <c r="R40" s="13"/>
    </row>
  </sheetData>
  <mergeCells count="5">
    <mergeCell ref="B4:R4"/>
    <mergeCell ref="P7:R7"/>
    <mergeCell ref="P3:R3"/>
    <mergeCell ref="A5:R5"/>
    <mergeCell ref="P1:R1"/>
  </mergeCells>
  <pageMargins left="0.39370078740157483" right="0" top="0" bottom="0"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4"/>
  <sheetViews>
    <sheetView topLeftCell="B7" zoomScale="80" zoomScaleNormal="80" workbookViewId="0">
      <selection activeCell="M9" sqref="M9"/>
    </sheetView>
  </sheetViews>
  <sheetFormatPr defaultColWidth="20.5546875" defaultRowHeight="18.75" x14ac:dyDescent="0.3"/>
  <cols>
    <col min="1" max="1" width="5.33203125" style="28" hidden="1" customWidth="1"/>
    <col min="2" max="2" width="4.6640625" style="29" customWidth="1"/>
    <col min="3" max="3" width="38.21875" style="30" customWidth="1"/>
    <col min="4" max="4" width="8" style="30" customWidth="1"/>
    <col min="5" max="6" width="14.77734375" style="30" customWidth="1"/>
    <col min="7" max="227" width="8.77734375" style="31" customWidth="1"/>
    <col min="228" max="228" width="7.77734375" style="31" customWidth="1"/>
    <col min="229" max="229" width="7.21875" style="31" customWidth="1"/>
    <col min="230" max="230" width="36.5546875" style="31" customWidth="1"/>
    <col min="231" max="231" width="20.5546875" style="31"/>
    <col min="232" max="232" width="5.33203125" style="31" customWidth="1"/>
    <col min="233" max="233" width="4.6640625" style="31" customWidth="1"/>
    <col min="234" max="234" width="36.44140625" style="31" customWidth="1"/>
    <col min="235" max="237" width="14.77734375" style="31" customWidth="1"/>
    <col min="238" max="483" width="8.77734375" style="31" customWidth="1"/>
    <col min="484" max="484" width="7.77734375" style="31" customWidth="1"/>
    <col min="485" max="485" width="7.21875" style="31" customWidth="1"/>
    <col min="486" max="486" width="36.5546875" style="31" customWidth="1"/>
    <col min="487" max="487" width="20.5546875" style="31"/>
    <col min="488" max="488" width="5.33203125" style="31" customWidth="1"/>
    <col min="489" max="489" width="4.6640625" style="31" customWidth="1"/>
    <col min="490" max="490" width="36.44140625" style="31" customWidth="1"/>
    <col min="491" max="493" width="14.77734375" style="31" customWidth="1"/>
    <col min="494" max="739" width="8.77734375" style="31" customWidth="1"/>
    <col min="740" max="740" width="7.77734375" style="31" customWidth="1"/>
    <col min="741" max="741" width="7.21875" style="31" customWidth="1"/>
    <col min="742" max="742" width="36.5546875" style="31" customWidth="1"/>
    <col min="743" max="743" width="20.5546875" style="31"/>
    <col min="744" max="744" width="5.33203125" style="31" customWidth="1"/>
    <col min="745" max="745" width="4.6640625" style="31" customWidth="1"/>
    <col min="746" max="746" width="36.44140625" style="31" customWidth="1"/>
    <col min="747" max="749" width="14.77734375" style="31" customWidth="1"/>
    <col min="750" max="995" width="8.77734375" style="31" customWidth="1"/>
    <col min="996" max="996" width="7.77734375" style="31" customWidth="1"/>
    <col min="997" max="997" width="7.21875" style="31" customWidth="1"/>
    <col min="998" max="998" width="36.5546875" style="31" customWidth="1"/>
    <col min="999" max="999" width="20.5546875" style="31"/>
    <col min="1000" max="1000" width="5.33203125" style="31" customWidth="1"/>
    <col min="1001" max="1001" width="4.6640625" style="31" customWidth="1"/>
    <col min="1002" max="1002" width="36.44140625" style="31" customWidth="1"/>
    <col min="1003" max="1005" width="14.77734375" style="31" customWidth="1"/>
    <col min="1006" max="1251" width="8.77734375" style="31" customWidth="1"/>
    <col min="1252" max="1252" width="7.77734375" style="31" customWidth="1"/>
    <col min="1253" max="1253" width="7.21875" style="31" customWidth="1"/>
    <col min="1254" max="1254" width="36.5546875" style="31" customWidth="1"/>
    <col min="1255" max="1255" width="20.5546875" style="31"/>
    <col min="1256" max="1256" width="5.33203125" style="31" customWidth="1"/>
    <col min="1257" max="1257" width="4.6640625" style="31" customWidth="1"/>
    <col min="1258" max="1258" width="36.44140625" style="31" customWidth="1"/>
    <col min="1259" max="1261" width="14.77734375" style="31" customWidth="1"/>
    <col min="1262" max="1507" width="8.77734375" style="31" customWidth="1"/>
    <col min="1508" max="1508" width="7.77734375" style="31" customWidth="1"/>
    <col min="1509" max="1509" width="7.21875" style="31" customWidth="1"/>
    <col min="1510" max="1510" width="36.5546875" style="31" customWidth="1"/>
    <col min="1511" max="1511" width="20.5546875" style="31"/>
    <col min="1512" max="1512" width="5.33203125" style="31" customWidth="1"/>
    <col min="1513" max="1513" width="4.6640625" style="31" customWidth="1"/>
    <col min="1514" max="1514" width="36.44140625" style="31" customWidth="1"/>
    <col min="1515" max="1517" width="14.77734375" style="31" customWidth="1"/>
    <col min="1518" max="1763" width="8.77734375" style="31" customWidth="1"/>
    <col min="1764" max="1764" width="7.77734375" style="31" customWidth="1"/>
    <col min="1765" max="1765" width="7.21875" style="31" customWidth="1"/>
    <col min="1766" max="1766" width="36.5546875" style="31" customWidth="1"/>
    <col min="1767" max="1767" width="20.5546875" style="31"/>
    <col min="1768" max="1768" width="5.33203125" style="31" customWidth="1"/>
    <col min="1769" max="1769" width="4.6640625" style="31" customWidth="1"/>
    <col min="1770" max="1770" width="36.44140625" style="31" customWidth="1"/>
    <col min="1771" max="1773" width="14.77734375" style="31" customWidth="1"/>
    <col min="1774" max="2019" width="8.77734375" style="31" customWidth="1"/>
    <col min="2020" max="2020" width="7.77734375" style="31" customWidth="1"/>
    <col min="2021" max="2021" width="7.21875" style="31" customWidth="1"/>
    <col min="2022" max="2022" width="36.5546875" style="31" customWidth="1"/>
    <col min="2023" max="2023" width="20.5546875" style="31"/>
    <col min="2024" max="2024" width="5.33203125" style="31" customWidth="1"/>
    <col min="2025" max="2025" width="4.6640625" style="31" customWidth="1"/>
    <col min="2026" max="2026" width="36.44140625" style="31" customWidth="1"/>
    <col min="2027" max="2029" width="14.77734375" style="31" customWidth="1"/>
    <col min="2030" max="2275" width="8.77734375" style="31" customWidth="1"/>
    <col min="2276" max="2276" width="7.77734375" style="31" customWidth="1"/>
    <col min="2277" max="2277" width="7.21875" style="31" customWidth="1"/>
    <col min="2278" max="2278" width="36.5546875" style="31" customWidth="1"/>
    <col min="2279" max="2279" width="20.5546875" style="31"/>
    <col min="2280" max="2280" width="5.33203125" style="31" customWidth="1"/>
    <col min="2281" max="2281" width="4.6640625" style="31" customWidth="1"/>
    <col min="2282" max="2282" width="36.44140625" style="31" customWidth="1"/>
    <col min="2283" max="2285" width="14.77734375" style="31" customWidth="1"/>
    <col min="2286" max="2531" width="8.77734375" style="31" customWidth="1"/>
    <col min="2532" max="2532" width="7.77734375" style="31" customWidth="1"/>
    <col min="2533" max="2533" width="7.21875" style="31" customWidth="1"/>
    <col min="2534" max="2534" width="36.5546875" style="31" customWidth="1"/>
    <col min="2535" max="2535" width="20.5546875" style="31"/>
    <col min="2536" max="2536" width="5.33203125" style="31" customWidth="1"/>
    <col min="2537" max="2537" width="4.6640625" style="31" customWidth="1"/>
    <col min="2538" max="2538" width="36.44140625" style="31" customWidth="1"/>
    <col min="2539" max="2541" width="14.77734375" style="31" customWidth="1"/>
    <col min="2542" max="2787" width="8.77734375" style="31" customWidth="1"/>
    <col min="2788" max="2788" width="7.77734375" style="31" customWidth="1"/>
    <col min="2789" max="2789" width="7.21875" style="31" customWidth="1"/>
    <col min="2790" max="2790" width="36.5546875" style="31" customWidth="1"/>
    <col min="2791" max="2791" width="20.5546875" style="31"/>
    <col min="2792" max="2792" width="5.33203125" style="31" customWidth="1"/>
    <col min="2793" max="2793" width="4.6640625" style="31" customWidth="1"/>
    <col min="2794" max="2794" width="36.44140625" style="31" customWidth="1"/>
    <col min="2795" max="2797" width="14.77734375" style="31" customWidth="1"/>
    <col min="2798" max="3043" width="8.77734375" style="31" customWidth="1"/>
    <col min="3044" max="3044" width="7.77734375" style="31" customWidth="1"/>
    <col min="3045" max="3045" width="7.21875" style="31" customWidth="1"/>
    <col min="3046" max="3046" width="36.5546875" style="31" customWidth="1"/>
    <col min="3047" max="3047" width="20.5546875" style="31"/>
    <col min="3048" max="3048" width="5.33203125" style="31" customWidth="1"/>
    <col min="3049" max="3049" width="4.6640625" style="31" customWidth="1"/>
    <col min="3050" max="3050" width="36.44140625" style="31" customWidth="1"/>
    <col min="3051" max="3053" width="14.77734375" style="31" customWidth="1"/>
    <col min="3054" max="3299" width="8.77734375" style="31" customWidth="1"/>
    <col min="3300" max="3300" width="7.77734375" style="31" customWidth="1"/>
    <col min="3301" max="3301" width="7.21875" style="31" customWidth="1"/>
    <col min="3302" max="3302" width="36.5546875" style="31" customWidth="1"/>
    <col min="3303" max="3303" width="20.5546875" style="31"/>
    <col min="3304" max="3304" width="5.33203125" style="31" customWidth="1"/>
    <col min="3305" max="3305" width="4.6640625" style="31" customWidth="1"/>
    <col min="3306" max="3306" width="36.44140625" style="31" customWidth="1"/>
    <col min="3307" max="3309" width="14.77734375" style="31" customWidth="1"/>
    <col min="3310" max="3555" width="8.77734375" style="31" customWidth="1"/>
    <col min="3556" max="3556" width="7.77734375" style="31" customWidth="1"/>
    <col min="3557" max="3557" width="7.21875" style="31" customWidth="1"/>
    <col min="3558" max="3558" width="36.5546875" style="31" customWidth="1"/>
    <col min="3559" max="3559" width="20.5546875" style="31"/>
    <col min="3560" max="3560" width="5.33203125" style="31" customWidth="1"/>
    <col min="3561" max="3561" width="4.6640625" style="31" customWidth="1"/>
    <col min="3562" max="3562" width="36.44140625" style="31" customWidth="1"/>
    <col min="3563" max="3565" width="14.77734375" style="31" customWidth="1"/>
    <col min="3566" max="3811" width="8.77734375" style="31" customWidth="1"/>
    <col min="3812" max="3812" width="7.77734375" style="31" customWidth="1"/>
    <col min="3813" max="3813" width="7.21875" style="31" customWidth="1"/>
    <col min="3814" max="3814" width="36.5546875" style="31" customWidth="1"/>
    <col min="3815" max="3815" width="20.5546875" style="31"/>
    <col min="3816" max="3816" width="5.33203125" style="31" customWidth="1"/>
    <col min="3817" max="3817" width="4.6640625" style="31" customWidth="1"/>
    <col min="3818" max="3818" width="36.44140625" style="31" customWidth="1"/>
    <col min="3819" max="3821" width="14.77734375" style="31" customWidth="1"/>
    <col min="3822" max="4067" width="8.77734375" style="31" customWidth="1"/>
    <col min="4068" max="4068" width="7.77734375" style="31" customWidth="1"/>
    <col min="4069" max="4069" width="7.21875" style="31" customWidth="1"/>
    <col min="4070" max="4070" width="36.5546875" style="31" customWidth="1"/>
    <col min="4071" max="4071" width="20.5546875" style="31"/>
    <col min="4072" max="4072" width="5.33203125" style="31" customWidth="1"/>
    <col min="4073" max="4073" width="4.6640625" style="31" customWidth="1"/>
    <col min="4074" max="4074" width="36.44140625" style="31" customWidth="1"/>
    <col min="4075" max="4077" width="14.77734375" style="31" customWidth="1"/>
    <col min="4078" max="4323" width="8.77734375" style="31" customWidth="1"/>
    <col min="4324" max="4324" width="7.77734375" style="31" customWidth="1"/>
    <col min="4325" max="4325" width="7.21875" style="31" customWidth="1"/>
    <col min="4326" max="4326" width="36.5546875" style="31" customWidth="1"/>
    <col min="4327" max="4327" width="20.5546875" style="31"/>
    <col min="4328" max="4328" width="5.33203125" style="31" customWidth="1"/>
    <col min="4329" max="4329" width="4.6640625" style="31" customWidth="1"/>
    <col min="4330" max="4330" width="36.44140625" style="31" customWidth="1"/>
    <col min="4331" max="4333" width="14.77734375" style="31" customWidth="1"/>
    <col min="4334" max="4579" width="8.77734375" style="31" customWidth="1"/>
    <col min="4580" max="4580" width="7.77734375" style="31" customWidth="1"/>
    <col min="4581" max="4581" width="7.21875" style="31" customWidth="1"/>
    <col min="4582" max="4582" width="36.5546875" style="31" customWidth="1"/>
    <col min="4583" max="4583" width="20.5546875" style="31"/>
    <col min="4584" max="4584" width="5.33203125" style="31" customWidth="1"/>
    <col min="4585" max="4585" width="4.6640625" style="31" customWidth="1"/>
    <col min="4586" max="4586" width="36.44140625" style="31" customWidth="1"/>
    <col min="4587" max="4589" width="14.77734375" style="31" customWidth="1"/>
    <col min="4590" max="4835" width="8.77734375" style="31" customWidth="1"/>
    <col min="4836" max="4836" width="7.77734375" style="31" customWidth="1"/>
    <col min="4837" max="4837" width="7.21875" style="31" customWidth="1"/>
    <col min="4838" max="4838" width="36.5546875" style="31" customWidth="1"/>
    <col min="4839" max="4839" width="20.5546875" style="31"/>
    <col min="4840" max="4840" width="5.33203125" style="31" customWidth="1"/>
    <col min="4841" max="4841" width="4.6640625" style="31" customWidth="1"/>
    <col min="4842" max="4842" width="36.44140625" style="31" customWidth="1"/>
    <col min="4843" max="4845" width="14.77734375" style="31" customWidth="1"/>
    <col min="4846" max="5091" width="8.77734375" style="31" customWidth="1"/>
    <col min="5092" max="5092" width="7.77734375" style="31" customWidth="1"/>
    <col min="5093" max="5093" width="7.21875" style="31" customWidth="1"/>
    <col min="5094" max="5094" width="36.5546875" style="31" customWidth="1"/>
    <col min="5095" max="5095" width="20.5546875" style="31"/>
    <col min="5096" max="5096" width="5.33203125" style="31" customWidth="1"/>
    <col min="5097" max="5097" width="4.6640625" style="31" customWidth="1"/>
    <col min="5098" max="5098" width="36.44140625" style="31" customWidth="1"/>
    <col min="5099" max="5101" width="14.77734375" style="31" customWidth="1"/>
    <col min="5102" max="5347" width="8.77734375" style="31" customWidth="1"/>
    <col min="5348" max="5348" width="7.77734375" style="31" customWidth="1"/>
    <col min="5349" max="5349" width="7.21875" style="31" customWidth="1"/>
    <col min="5350" max="5350" width="36.5546875" style="31" customWidth="1"/>
    <col min="5351" max="5351" width="20.5546875" style="31"/>
    <col min="5352" max="5352" width="5.33203125" style="31" customWidth="1"/>
    <col min="5353" max="5353" width="4.6640625" style="31" customWidth="1"/>
    <col min="5354" max="5354" width="36.44140625" style="31" customWidth="1"/>
    <col min="5355" max="5357" width="14.77734375" style="31" customWidth="1"/>
    <col min="5358" max="5603" width="8.77734375" style="31" customWidth="1"/>
    <col min="5604" max="5604" width="7.77734375" style="31" customWidth="1"/>
    <col min="5605" max="5605" width="7.21875" style="31" customWidth="1"/>
    <col min="5606" max="5606" width="36.5546875" style="31" customWidth="1"/>
    <col min="5607" max="5607" width="20.5546875" style="31"/>
    <col min="5608" max="5608" width="5.33203125" style="31" customWidth="1"/>
    <col min="5609" max="5609" width="4.6640625" style="31" customWidth="1"/>
    <col min="5610" max="5610" width="36.44140625" style="31" customWidth="1"/>
    <col min="5611" max="5613" width="14.77734375" style="31" customWidth="1"/>
    <col min="5614" max="5859" width="8.77734375" style="31" customWidth="1"/>
    <col min="5860" max="5860" width="7.77734375" style="31" customWidth="1"/>
    <col min="5861" max="5861" width="7.21875" style="31" customWidth="1"/>
    <col min="5862" max="5862" width="36.5546875" style="31" customWidth="1"/>
    <col min="5863" max="5863" width="20.5546875" style="31"/>
    <col min="5864" max="5864" width="5.33203125" style="31" customWidth="1"/>
    <col min="5865" max="5865" width="4.6640625" style="31" customWidth="1"/>
    <col min="5866" max="5866" width="36.44140625" style="31" customWidth="1"/>
    <col min="5867" max="5869" width="14.77734375" style="31" customWidth="1"/>
    <col min="5870" max="6115" width="8.77734375" style="31" customWidth="1"/>
    <col min="6116" max="6116" width="7.77734375" style="31" customWidth="1"/>
    <col min="6117" max="6117" width="7.21875" style="31" customWidth="1"/>
    <col min="6118" max="6118" width="36.5546875" style="31" customWidth="1"/>
    <col min="6119" max="6119" width="20.5546875" style="31"/>
    <col min="6120" max="6120" width="5.33203125" style="31" customWidth="1"/>
    <col min="6121" max="6121" width="4.6640625" style="31" customWidth="1"/>
    <col min="6122" max="6122" width="36.44140625" style="31" customWidth="1"/>
    <col min="6123" max="6125" width="14.77734375" style="31" customWidth="1"/>
    <col min="6126" max="6371" width="8.77734375" style="31" customWidth="1"/>
    <col min="6372" max="6372" width="7.77734375" style="31" customWidth="1"/>
    <col min="6373" max="6373" width="7.21875" style="31" customWidth="1"/>
    <col min="6374" max="6374" width="36.5546875" style="31" customWidth="1"/>
    <col min="6375" max="6375" width="20.5546875" style="31"/>
    <col min="6376" max="6376" width="5.33203125" style="31" customWidth="1"/>
    <col min="6377" max="6377" width="4.6640625" style="31" customWidth="1"/>
    <col min="6378" max="6378" width="36.44140625" style="31" customWidth="1"/>
    <col min="6379" max="6381" width="14.77734375" style="31" customWidth="1"/>
    <col min="6382" max="6627" width="8.77734375" style="31" customWidth="1"/>
    <col min="6628" max="6628" width="7.77734375" style="31" customWidth="1"/>
    <col min="6629" max="6629" width="7.21875" style="31" customWidth="1"/>
    <col min="6630" max="6630" width="36.5546875" style="31" customWidth="1"/>
    <col min="6631" max="6631" width="20.5546875" style="31"/>
    <col min="6632" max="6632" width="5.33203125" style="31" customWidth="1"/>
    <col min="6633" max="6633" width="4.6640625" style="31" customWidth="1"/>
    <col min="6634" max="6634" width="36.44140625" style="31" customWidth="1"/>
    <col min="6635" max="6637" width="14.77734375" style="31" customWidth="1"/>
    <col min="6638" max="6883" width="8.77734375" style="31" customWidth="1"/>
    <col min="6884" max="6884" width="7.77734375" style="31" customWidth="1"/>
    <col min="6885" max="6885" width="7.21875" style="31" customWidth="1"/>
    <col min="6886" max="6886" width="36.5546875" style="31" customWidth="1"/>
    <col min="6887" max="6887" width="20.5546875" style="31"/>
    <col min="6888" max="6888" width="5.33203125" style="31" customWidth="1"/>
    <col min="6889" max="6889" width="4.6640625" style="31" customWidth="1"/>
    <col min="6890" max="6890" width="36.44140625" style="31" customWidth="1"/>
    <col min="6891" max="6893" width="14.77734375" style="31" customWidth="1"/>
    <col min="6894" max="7139" width="8.77734375" style="31" customWidth="1"/>
    <col min="7140" max="7140" width="7.77734375" style="31" customWidth="1"/>
    <col min="7141" max="7141" width="7.21875" style="31" customWidth="1"/>
    <col min="7142" max="7142" width="36.5546875" style="31" customWidth="1"/>
    <col min="7143" max="7143" width="20.5546875" style="31"/>
    <col min="7144" max="7144" width="5.33203125" style="31" customWidth="1"/>
    <col min="7145" max="7145" width="4.6640625" style="31" customWidth="1"/>
    <col min="7146" max="7146" width="36.44140625" style="31" customWidth="1"/>
    <col min="7147" max="7149" width="14.77734375" style="31" customWidth="1"/>
    <col min="7150" max="7395" width="8.77734375" style="31" customWidth="1"/>
    <col min="7396" max="7396" width="7.77734375" style="31" customWidth="1"/>
    <col min="7397" max="7397" width="7.21875" style="31" customWidth="1"/>
    <col min="7398" max="7398" width="36.5546875" style="31" customWidth="1"/>
    <col min="7399" max="7399" width="20.5546875" style="31"/>
    <col min="7400" max="7400" width="5.33203125" style="31" customWidth="1"/>
    <col min="7401" max="7401" width="4.6640625" style="31" customWidth="1"/>
    <col min="7402" max="7402" width="36.44140625" style="31" customWidth="1"/>
    <col min="7403" max="7405" width="14.77734375" style="31" customWidth="1"/>
    <col min="7406" max="7651" width="8.77734375" style="31" customWidth="1"/>
    <col min="7652" max="7652" width="7.77734375" style="31" customWidth="1"/>
    <col min="7653" max="7653" width="7.21875" style="31" customWidth="1"/>
    <col min="7654" max="7654" width="36.5546875" style="31" customWidth="1"/>
    <col min="7655" max="7655" width="20.5546875" style="31"/>
    <col min="7656" max="7656" width="5.33203125" style="31" customWidth="1"/>
    <col min="7657" max="7657" width="4.6640625" style="31" customWidth="1"/>
    <col min="7658" max="7658" width="36.44140625" style="31" customWidth="1"/>
    <col min="7659" max="7661" width="14.77734375" style="31" customWidth="1"/>
    <col min="7662" max="7907" width="8.77734375" style="31" customWidth="1"/>
    <col min="7908" max="7908" width="7.77734375" style="31" customWidth="1"/>
    <col min="7909" max="7909" width="7.21875" style="31" customWidth="1"/>
    <col min="7910" max="7910" width="36.5546875" style="31" customWidth="1"/>
    <col min="7911" max="7911" width="20.5546875" style="31"/>
    <col min="7912" max="7912" width="5.33203125" style="31" customWidth="1"/>
    <col min="7913" max="7913" width="4.6640625" style="31" customWidth="1"/>
    <col min="7914" max="7914" width="36.44140625" style="31" customWidth="1"/>
    <col min="7915" max="7917" width="14.77734375" style="31" customWidth="1"/>
    <col min="7918" max="8163" width="8.77734375" style="31" customWidth="1"/>
    <col min="8164" max="8164" width="7.77734375" style="31" customWidth="1"/>
    <col min="8165" max="8165" width="7.21875" style="31" customWidth="1"/>
    <col min="8166" max="8166" width="36.5546875" style="31" customWidth="1"/>
    <col min="8167" max="8167" width="20.5546875" style="31"/>
    <col min="8168" max="8168" width="5.33203125" style="31" customWidth="1"/>
    <col min="8169" max="8169" width="4.6640625" style="31" customWidth="1"/>
    <col min="8170" max="8170" width="36.44140625" style="31" customWidth="1"/>
    <col min="8171" max="8173" width="14.77734375" style="31" customWidth="1"/>
    <col min="8174" max="8419" width="8.77734375" style="31" customWidth="1"/>
    <col min="8420" max="8420" width="7.77734375" style="31" customWidth="1"/>
    <col min="8421" max="8421" width="7.21875" style="31" customWidth="1"/>
    <col min="8422" max="8422" width="36.5546875" style="31" customWidth="1"/>
    <col min="8423" max="8423" width="20.5546875" style="31"/>
    <col min="8424" max="8424" width="5.33203125" style="31" customWidth="1"/>
    <col min="8425" max="8425" width="4.6640625" style="31" customWidth="1"/>
    <col min="8426" max="8426" width="36.44140625" style="31" customWidth="1"/>
    <col min="8427" max="8429" width="14.77734375" style="31" customWidth="1"/>
    <col min="8430" max="8675" width="8.77734375" style="31" customWidth="1"/>
    <col min="8676" max="8676" width="7.77734375" style="31" customWidth="1"/>
    <col min="8677" max="8677" width="7.21875" style="31" customWidth="1"/>
    <col min="8678" max="8678" width="36.5546875" style="31" customWidth="1"/>
    <col min="8679" max="8679" width="20.5546875" style="31"/>
    <col min="8680" max="8680" width="5.33203125" style="31" customWidth="1"/>
    <col min="8681" max="8681" width="4.6640625" style="31" customWidth="1"/>
    <col min="8682" max="8682" width="36.44140625" style="31" customWidth="1"/>
    <col min="8683" max="8685" width="14.77734375" style="31" customWidth="1"/>
    <col min="8686" max="8931" width="8.77734375" style="31" customWidth="1"/>
    <col min="8932" max="8932" width="7.77734375" style="31" customWidth="1"/>
    <col min="8933" max="8933" width="7.21875" style="31" customWidth="1"/>
    <col min="8934" max="8934" width="36.5546875" style="31" customWidth="1"/>
    <col min="8935" max="8935" width="20.5546875" style="31"/>
    <col min="8936" max="8936" width="5.33203125" style="31" customWidth="1"/>
    <col min="8937" max="8937" width="4.6640625" style="31" customWidth="1"/>
    <col min="8938" max="8938" width="36.44140625" style="31" customWidth="1"/>
    <col min="8939" max="8941" width="14.77734375" style="31" customWidth="1"/>
    <col min="8942" max="9187" width="8.77734375" style="31" customWidth="1"/>
    <col min="9188" max="9188" width="7.77734375" style="31" customWidth="1"/>
    <col min="9189" max="9189" width="7.21875" style="31" customWidth="1"/>
    <col min="9190" max="9190" width="36.5546875" style="31" customWidth="1"/>
    <col min="9191" max="9191" width="20.5546875" style="31"/>
    <col min="9192" max="9192" width="5.33203125" style="31" customWidth="1"/>
    <col min="9193" max="9193" width="4.6640625" style="31" customWidth="1"/>
    <col min="9194" max="9194" width="36.44140625" style="31" customWidth="1"/>
    <col min="9195" max="9197" width="14.77734375" style="31" customWidth="1"/>
    <col min="9198" max="9443" width="8.77734375" style="31" customWidth="1"/>
    <col min="9444" max="9444" width="7.77734375" style="31" customWidth="1"/>
    <col min="9445" max="9445" width="7.21875" style="31" customWidth="1"/>
    <col min="9446" max="9446" width="36.5546875" style="31" customWidth="1"/>
    <col min="9447" max="9447" width="20.5546875" style="31"/>
    <col min="9448" max="9448" width="5.33203125" style="31" customWidth="1"/>
    <col min="9449" max="9449" width="4.6640625" style="31" customWidth="1"/>
    <col min="9450" max="9450" width="36.44140625" style="31" customWidth="1"/>
    <col min="9451" max="9453" width="14.77734375" style="31" customWidth="1"/>
    <col min="9454" max="9699" width="8.77734375" style="31" customWidth="1"/>
    <col min="9700" max="9700" width="7.77734375" style="31" customWidth="1"/>
    <col min="9701" max="9701" width="7.21875" style="31" customWidth="1"/>
    <col min="9702" max="9702" width="36.5546875" style="31" customWidth="1"/>
    <col min="9703" max="9703" width="20.5546875" style="31"/>
    <col min="9704" max="9704" width="5.33203125" style="31" customWidth="1"/>
    <col min="9705" max="9705" width="4.6640625" style="31" customWidth="1"/>
    <col min="9706" max="9706" width="36.44140625" style="31" customWidth="1"/>
    <col min="9707" max="9709" width="14.77734375" style="31" customWidth="1"/>
    <col min="9710" max="9955" width="8.77734375" style="31" customWidth="1"/>
    <col min="9956" max="9956" width="7.77734375" style="31" customWidth="1"/>
    <col min="9957" max="9957" width="7.21875" style="31" customWidth="1"/>
    <col min="9958" max="9958" width="36.5546875" style="31" customWidth="1"/>
    <col min="9959" max="9959" width="20.5546875" style="31"/>
    <col min="9960" max="9960" width="5.33203125" style="31" customWidth="1"/>
    <col min="9961" max="9961" width="4.6640625" style="31" customWidth="1"/>
    <col min="9962" max="9962" width="36.44140625" style="31" customWidth="1"/>
    <col min="9963" max="9965" width="14.77734375" style="31" customWidth="1"/>
    <col min="9966" max="10211" width="8.77734375" style="31" customWidth="1"/>
    <col min="10212" max="10212" width="7.77734375" style="31" customWidth="1"/>
    <col min="10213" max="10213" width="7.21875" style="31" customWidth="1"/>
    <col min="10214" max="10214" width="36.5546875" style="31" customWidth="1"/>
    <col min="10215" max="10215" width="20.5546875" style="31"/>
    <col min="10216" max="10216" width="5.33203125" style="31" customWidth="1"/>
    <col min="10217" max="10217" width="4.6640625" style="31" customWidth="1"/>
    <col min="10218" max="10218" width="36.44140625" style="31" customWidth="1"/>
    <col min="10219" max="10221" width="14.77734375" style="31" customWidth="1"/>
    <col min="10222" max="10467" width="8.77734375" style="31" customWidth="1"/>
    <col min="10468" max="10468" width="7.77734375" style="31" customWidth="1"/>
    <col min="10469" max="10469" width="7.21875" style="31" customWidth="1"/>
    <col min="10470" max="10470" width="36.5546875" style="31" customWidth="1"/>
    <col min="10471" max="10471" width="20.5546875" style="31"/>
    <col min="10472" max="10472" width="5.33203125" style="31" customWidth="1"/>
    <col min="10473" max="10473" width="4.6640625" style="31" customWidth="1"/>
    <col min="10474" max="10474" width="36.44140625" style="31" customWidth="1"/>
    <col min="10475" max="10477" width="14.77734375" style="31" customWidth="1"/>
    <col min="10478" max="10723" width="8.77734375" style="31" customWidth="1"/>
    <col min="10724" max="10724" width="7.77734375" style="31" customWidth="1"/>
    <col min="10725" max="10725" width="7.21875" style="31" customWidth="1"/>
    <col min="10726" max="10726" width="36.5546875" style="31" customWidth="1"/>
    <col min="10727" max="10727" width="20.5546875" style="31"/>
    <col min="10728" max="10728" width="5.33203125" style="31" customWidth="1"/>
    <col min="10729" max="10729" width="4.6640625" style="31" customWidth="1"/>
    <col min="10730" max="10730" width="36.44140625" style="31" customWidth="1"/>
    <col min="10731" max="10733" width="14.77734375" style="31" customWidth="1"/>
    <col min="10734" max="10979" width="8.77734375" style="31" customWidth="1"/>
    <col min="10980" max="10980" width="7.77734375" style="31" customWidth="1"/>
    <col min="10981" max="10981" width="7.21875" style="31" customWidth="1"/>
    <col min="10982" max="10982" width="36.5546875" style="31" customWidth="1"/>
    <col min="10983" max="10983" width="20.5546875" style="31"/>
    <col min="10984" max="10984" width="5.33203125" style="31" customWidth="1"/>
    <col min="10985" max="10985" width="4.6640625" style="31" customWidth="1"/>
    <col min="10986" max="10986" width="36.44140625" style="31" customWidth="1"/>
    <col min="10987" max="10989" width="14.77734375" style="31" customWidth="1"/>
    <col min="10990" max="11235" width="8.77734375" style="31" customWidth="1"/>
    <col min="11236" max="11236" width="7.77734375" style="31" customWidth="1"/>
    <col min="11237" max="11237" width="7.21875" style="31" customWidth="1"/>
    <col min="11238" max="11238" width="36.5546875" style="31" customWidth="1"/>
    <col min="11239" max="11239" width="20.5546875" style="31"/>
    <col min="11240" max="11240" width="5.33203125" style="31" customWidth="1"/>
    <col min="11241" max="11241" width="4.6640625" style="31" customWidth="1"/>
    <col min="11242" max="11242" width="36.44140625" style="31" customWidth="1"/>
    <col min="11243" max="11245" width="14.77734375" style="31" customWidth="1"/>
    <col min="11246" max="11491" width="8.77734375" style="31" customWidth="1"/>
    <col min="11492" max="11492" width="7.77734375" style="31" customWidth="1"/>
    <col min="11493" max="11493" width="7.21875" style="31" customWidth="1"/>
    <col min="11494" max="11494" width="36.5546875" style="31" customWidth="1"/>
    <col min="11495" max="11495" width="20.5546875" style="31"/>
    <col min="11496" max="11496" width="5.33203125" style="31" customWidth="1"/>
    <col min="11497" max="11497" width="4.6640625" style="31" customWidth="1"/>
    <col min="11498" max="11498" width="36.44140625" style="31" customWidth="1"/>
    <col min="11499" max="11501" width="14.77734375" style="31" customWidth="1"/>
    <col min="11502" max="11747" width="8.77734375" style="31" customWidth="1"/>
    <col min="11748" max="11748" width="7.77734375" style="31" customWidth="1"/>
    <col min="11749" max="11749" width="7.21875" style="31" customWidth="1"/>
    <col min="11750" max="11750" width="36.5546875" style="31" customWidth="1"/>
    <col min="11751" max="11751" width="20.5546875" style="31"/>
    <col min="11752" max="11752" width="5.33203125" style="31" customWidth="1"/>
    <col min="11753" max="11753" width="4.6640625" style="31" customWidth="1"/>
    <col min="11754" max="11754" width="36.44140625" style="31" customWidth="1"/>
    <col min="11755" max="11757" width="14.77734375" style="31" customWidth="1"/>
    <col min="11758" max="12003" width="8.77734375" style="31" customWidth="1"/>
    <col min="12004" max="12004" width="7.77734375" style="31" customWidth="1"/>
    <col min="12005" max="12005" width="7.21875" style="31" customWidth="1"/>
    <col min="12006" max="12006" width="36.5546875" style="31" customWidth="1"/>
    <col min="12007" max="12007" width="20.5546875" style="31"/>
    <col min="12008" max="12008" width="5.33203125" style="31" customWidth="1"/>
    <col min="12009" max="12009" width="4.6640625" style="31" customWidth="1"/>
    <col min="12010" max="12010" width="36.44140625" style="31" customWidth="1"/>
    <col min="12011" max="12013" width="14.77734375" style="31" customWidth="1"/>
    <col min="12014" max="12259" width="8.77734375" style="31" customWidth="1"/>
    <col min="12260" max="12260" width="7.77734375" style="31" customWidth="1"/>
    <col min="12261" max="12261" width="7.21875" style="31" customWidth="1"/>
    <col min="12262" max="12262" width="36.5546875" style="31" customWidth="1"/>
    <col min="12263" max="12263" width="20.5546875" style="31"/>
    <col min="12264" max="12264" width="5.33203125" style="31" customWidth="1"/>
    <col min="12265" max="12265" width="4.6640625" style="31" customWidth="1"/>
    <col min="12266" max="12266" width="36.44140625" style="31" customWidth="1"/>
    <col min="12267" max="12269" width="14.77734375" style="31" customWidth="1"/>
    <col min="12270" max="12515" width="8.77734375" style="31" customWidth="1"/>
    <col min="12516" max="12516" width="7.77734375" style="31" customWidth="1"/>
    <col min="12517" max="12517" width="7.21875" style="31" customWidth="1"/>
    <col min="12518" max="12518" width="36.5546875" style="31" customWidth="1"/>
    <col min="12519" max="12519" width="20.5546875" style="31"/>
    <col min="12520" max="12520" width="5.33203125" style="31" customWidth="1"/>
    <col min="12521" max="12521" width="4.6640625" style="31" customWidth="1"/>
    <col min="12522" max="12522" width="36.44140625" style="31" customWidth="1"/>
    <col min="12523" max="12525" width="14.77734375" style="31" customWidth="1"/>
    <col min="12526" max="12771" width="8.77734375" style="31" customWidth="1"/>
    <col min="12772" max="12772" width="7.77734375" style="31" customWidth="1"/>
    <col min="12773" max="12773" width="7.21875" style="31" customWidth="1"/>
    <col min="12774" max="12774" width="36.5546875" style="31" customWidth="1"/>
    <col min="12775" max="12775" width="20.5546875" style="31"/>
    <col min="12776" max="12776" width="5.33203125" style="31" customWidth="1"/>
    <col min="12777" max="12777" width="4.6640625" style="31" customWidth="1"/>
    <col min="12778" max="12778" width="36.44140625" style="31" customWidth="1"/>
    <col min="12779" max="12781" width="14.77734375" style="31" customWidth="1"/>
    <col min="12782" max="13027" width="8.77734375" style="31" customWidth="1"/>
    <col min="13028" max="13028" width="7.77734375" style="31" customWidth="1"/>
    <col min="13029" max="13029" width="7.21875" style="31" customWidth="1"/>
    <col min="13030" max="13030" width="36.5546875" style="31" customWidth="1"/>
    <col min="13031" max="13031" width="20.5546875" style="31"/>
    <col min="13032" max="13032" width="5.33203125" style="31" customWidth="1"/>
    <col min="13033" max="13033" width="4.6640625" style="31" customWidth="1"/>
    <col min="13034" max="13034" width="36.44140625" style="31" customWidth="1"/>
    <col min="13035" max="13037" width="14.77734375" style="31" customWidth="1"/>
    <col min="13038" max="13283" width="8.77734375" style="31" customWidth="1"/>
    <col min="13284" max="13284" width="7.77734375" style="31" customWidth="1"/>
    <col min="13285" max="13285" width="7.21875" style="31" customWidth="1"/>
    <col min="13286" max="13286" width="36.5546875" style="31" customWidth="1"/>
    <col min="13287" max="13287" width="20.5546875" style="31"/>
    <col min="13288" max="13288" width="5.33203125" style="31" customWidth="1"/>
    <col min="13289" max="13289" width="4.6640625" style="31" customWidth="1"/>
    <col min="13290" max="13290" width="36.44140625" style="31" customWidth="1"/>
    <col min="13291" max="13293" width="14.77734375" style="31" customWidth="1"/>
    <col min="13294" max="13539" width="8.77734375" style="31" customWidth="1"/>
    <col min="13540" max="13540" width="7.77734375" style="31" customWidth="1"/>
    <col min="13541" max="13541" width="7.21875" style="31" customWidth="1"/>
    <col min="13542" max="13542" width="36.5546875" style="31" customWidth="1"/>
    <col min="13543" max="13543" width="20.5546875" style="31"/>
    <col min="13544" max="13544" width="5.33203125" style="31" customWidth="1"/>
    <col min="13545" max="13545" width="4.6640625" style="31" customWidth="1"/>
    <col min="13546" max="13546" width="36.44140625" style="31" customWidth="1"/>
    <col min="13547" max="13549" width="14.77734375" style="31" customWidth="1"/>
    <col min="13550" max="13795" width="8.77734375" style="31" customWidth="1"/>
    <col min="13796" max="13796" width="7.77734375" style="31" customWidth="1"/>
    <col min="13797" max="13797" width="7.21875" style="31" customWidth="1"/>
    <col min="13798" max="13798" width="36.5546875" style="31" customWidth="1"/>
    <col min="13799" max="13799" width="20.5546875" style="31"/>
    <col min="13800" max="13800" width="5.33203125" style="31" customWidth="1"/>
    <col min="13801" max="13801" width="4.6640625" style="31" customWidth="1"/>
    <col min="13802" max="13802" width="36.44140625" style="31" customWidth="1"/>
    <col min="13803" max="13805" width="14.77734375" style="31" customWidth="1"/>
    <col min="13806" max="14051" width="8.77734375" style="31" customWidth="1"/>
    <col min="14052" max="14052" width="7.77734375" style="31" customWidth="1"/>
    <col min="14053" max="14053" width="7.21875" style="31" customWidth="1"/>
    <col min="14054" max="14054" width="36.5546875" style="31" customWidth="1"/>
    <col min="14055" max="14055" width="20.5546875" style="31"/>
    <col min="14056" max="14056" width="5.33203125" style="31" customWidth="1"/>
    <col min="14057" max="14057" width="4.6640625" style="31" customWidth="1"/>
    <col min="14058" max="14058" width="36.44140625" style="31" customWidth="1"/>
    <col min="14059" max="14061" width="14.77734375" style="31" customWidth="1"/>
    <col min="14062" max="14307" width="8.77734375" style="31" customWidth="1"/>
    <col min="14308" max="14308" width="7.77734375" style="31" customWidth="1"/>
    <col min="14309" max="14309" width="7.21875" style="31" customWidth="1"/>
    <col min="14310" max="14310" width="36.5546875" style="31" customWidth="1"/>
    <col min="14311" max="14311" width="20.5546875" style="31"/>
    <col min="14312" max="14312" width="5.33203125" style="31" customWidth="1"/>
    <col min="14313" max="14313" width="4.6640625" style="31" customWidth="1"/>
    <col min="14314" max="14314" width="36.44140625" style="31" customWidth="1"/>
    <col min="14315" max="14317" width="14.77734375" style="31" customWidth="1"/>
    <col min="14318" max="14563" width="8.77734375" style="31" customWidth="1"/>
    <col min="14564" max="14564" width="7.77734375" style="31" customWidth="1"/>
    <col min="14565" max="14565" width="7.21875" style="31" customWidth="1"/>
    <col min="14566" max="14566" width="36.5546875" style="31" customWidth="1"/>
    <col min="14567" max="14567" width="20.5546875" style="31"/>
    <col min="14568" max="14568" width="5.33203125" style="31" customWidth="1"/>
    <col min="14569" max="14569" width="4.6640625" style="31" customWidth="1"/>
    <col min="14570" max="14570" width="36.44140625" style="31" customWidth="1"/>
    <col min="14571" max="14573" width="14.77734375" style="31" customWidth="1"/>
    <col min="14574" max="14819" width="8.77734375" style="31" customWidth="1"/>
    <col min="14820" max="14820" width="7.77734375" style="31" customWidth="1"/>
    <col min="14821" max="14821" width="7.21875" style="31" customWidth="1"/>
    <col min="14822" max="14822" width="36.5546875" style="31" customWidth="1"/>
    <col min="14823" max="14823" width="20.5546875" style="31"/>
    <col min="14824" max="14824" width="5.33203125" style="31" customWidth="1"/>
    <col min="14825" max="14825" width="4.6640625" style="31" customWidth="1"/>
    <col min="14826" max="14826" width="36.44140625" style="31" customWidth="1"/>
    <col min="14827" max="14829" width="14.77734375" style="31" customWidth="1"/>
    <col min="14830" max="15075" width="8.77734375" style="31" customWidth="1"/>
    <col min="15076" max="15076" width="7.77734375" style="31" customWidth="1"/>
    <col min="15077" max="15077" width="7.21875" style="31" customWidth="1"/>
    <col min="15078" max="15078" width="36.5546875" style="31" customWidth="1"/>
    <col min="15079" max="15079" width="20.5546875" style="31"/>
    <col min="15080" max="15080" width="5.33203125" style="31" customWidth="1"/>
    <col min="15081" max="15081" width="4.6640625" style="31" customWidth="1"/>
    <col min="15082" max="15082" width="36.44140625" style="31" customWidth="1"/>
    <col min="15083" max="15085" width="14.77734375" style="31" customWidth="1"/>
    <col min="15086" max="15331" width="8.77734375" style="31" customWidth="1"/>
    <col min="15332" max="15332" width="7.77734375" style="31" customWidth="1"/>
    <col min="15333" max="15333" width="7.21875" style="31" customWidth="1"/>
    <col min="15334" max="15334" width="36.5546875" style="31" customWidth="1"/>
    <col min="15335" max="15335" width="20.5546875" style="31"/>
    <col min="15336" max="15336" width="5.33203125" style="31" customWidth="1"/>
    <col min="15337" max="15337" width="4.6640625" style="31" customWidth="1"/>
    <col min="15338" max="15338" width="36.44140625" style="31" customWidth="1"/>
    <col min="15339" max="15341" width="14.77734375" style="31" customWidth="1"/>
    <col min="15342" max="15587" width="8.77734375" style="31" customWidth="1"/>
    <col min="15588" max="15588" width="7.77734375" style="31" customWidth="1"/>
    <col min="15589" max="15589" width="7.21875" style="31" customWidth="1"/>
    <col min="15590" max="15590" width="36.5546875" style="31" customWidth="1"/>
    <col min="15591" max="15591" width="20.5546875" style="31"/>
    <col min="15592" max="15592" width="5.33203125" style="31" customWidth="1"/>
    <col min="15593" max="15593" width="4.6640625" style="31" customWidth="1"/>
    <col min="15594" max="15594" width="36.44140625" style="31" customWidth="1"/>
    <col min="15595" max="15597" width="14.77734375" style="31" customWidth="1"/>
    <col min="15598" max="15843" width="8.77734375" style="31" customWidth="1"/>
    <col min="15844" max="15844" width="7.77734375" style="31" customWidth="1"/>
    <col min="15845" max="15845" width="7.21875" style="31" customWidth="1"/>
    <col min="15846" max="15846" width="36.5546875" style="31" customWidth="1"/>
    <col min="15847" max="15847" width="20.5546875" style="31"/>
    <col min="15848" max="15848" width="5.33203125" style="31" customWidth="1"/>
    <col min="15849" max="15849" width="4.6640625" style="31" customWidth="1"/>
    <col min="15850" max="15850" width="36.44140625" style="31" customWidth="1"/>
    <col min="15851" max="15853" width="14.77734375" style="31" customWidth="1"/>
    <col min="15854" max="16099" width="8.77734375" style="31" customWidth="1"/>
    <col min="16100" max="16100" width="7.77734375" style="31" customWidth="1"/>
    <col min="16101" max="16101" width="7.21875" style="31" customWidth="1"/>
    <col min="16102" max="16102" width="36.5546875" style="31" customWidth="1"/>
    <col min="16103" max="16103" width="20.5546875" style="31"/>
    <col min="16104" max="16104" width="5.33203125" style="31" customWidth="1"/>
    <col min="16105" max="16105" width="4.6640625" style="31" customWidth="1"/>
    <col min="16106" max="16106" width="36.44140625" style="31" customWidth="1"/>
    <col min="16107" max="16109" width="14.77734375" style="31" customWidth="1"/>
    <col min="16110" max="16355" width="8.77734375" style="31" customWidth="1"/>
    <col min="16356" max="16356" width="7.77734375" style="31" customWidth="1"/>
    <col min="16357" max="16357" width="7.21875" style="31" customWidth="1"/>
    <col min="16358" max="16358" width="36.5546875" style="31" customWidth="1"/>
    <col min="16359" max="16384" width="20.5546875" style="31"/>
  </cols>
  <sheetData>
    <row r="1" spans="1:6" x14ac:dyDescent="0.3">
      <c r="B1" s="158"/>
      <c r="C1" s="158" t="s">
        <v>222</v>
      </c>
      <c r="E1" s="211" t="s">
        <v>220</v>
      </c>
      <c r="F1" s="211"/>
    </row>
    <row r="2" spans="1:6" x14ac:dyDescent="0.3">
      <c r="B2" s="159"/>
      <c r="C2" s="159" t="s">
        <v>207</v>
      </c>
      <c r="E2" s="135"/>
      <c r="F2" s="135"/>
    </row>
    <row r="3" spans="1:6" x14ac:dyDescent="0.3">
      <c r="E3" s="135"/>
      <c r="F3" s="135"/>
    </row>
    <row r="4" spans="1:6" x14ac:dyDescent="0.3">
      <c r="A4" s="212" t="s">
        <v>48</v>
      </c>
      <c r="B4" s="212"/>
      <c r="C4" s="212"/>
      <c r="D4" s="212"/>
      <c r="E4" s="212"/>
      <c r="F4" s="212"/>
    </row>
    <row r="5" spans="1:6" x14ac:dyDescent="0.3">
      <c r="A5" s="212" t="s">
        <v>49</v>
      </c>
      <c r="B5" s="212"/>
      <c r="C5" s="212"/>
      <c r="D5" s="212"/>
      <c r="E5" s="212"/>
      <c r="F5" s="212"/>
    </row>
    <row r="6" spans="1:6" s="142" customFormat="1" x14ac:dyDescent="0.3">
      <c r="A6" s="141"/>
      <c r="B6" s="214" t="s">
        <v>223</v>
      </c>
      <c r="C6" s="214"/>
      <c r="D6" s="214"/>
      <c r="E6" s="214"/>
      <c r="F6" s="214"/>
    </row>
    <row r="7" spans="1:6" x14ac:dyDescent="0.3">
      <c r="A7" s="104"/>
      <c r="B7" s="131"/>
      <c r="C7" s="131"/>
      <c r="D7" s="132">
        <f>9341-D11</f>
        <v>1237.3226599999998</v>
      </c>
      <c r="E7" s="132">
        <f>4265-E11</f>
        <v>-0.46175789473636542</v>
      </c>
      <c r="F7" s="132">
        <f>3839-F11</f>
        <v>-0.21558210526245603</v>
      </c>
    </row>
    <row r="8" spans="1:6" x14ac:dyDescent="0.3">
      <c r="A8" s="32"/>
      <c r="B8" s="32"/>
      <c r="C8" s="32"/>
      <c r="D8" s="32"/>
      <c r="E8" s="213" t="s">
        <v>50</v>
      </c>
      <c r="F8" s="213"/>
    </row>
    <row r="9" spans="1:6" s="34" customFormat="1" ht="57" customHeight="1" x14ac:dyDescent="0.3">
      <c r="A9" s="33" t="s">
        <v>51</v>
      </c>
      <c r="B9" s="116" t="s">
        <v>35</v>
      </c>
      <c r="C9" s="116" t="s">
        <v>42</v>
      </c>
      <c r="D9" s="117" t="s">
        <v>59</v>
      </c>
      <c r="E9" s="116" t="s">
        <v>52</v>
      </c>
      <c r="F9" s="116" t="s">
        <v>53</v>
      </c>
    </row>
    <row r="10" spans="1:6" s="34" customFormat="1" ht="25.9" customHeight="1" x14ac:dyDescent="0.3">
      <c r="A10" s="45"/>
      <c r="B10" s="116" t="s">
        <v>18</v>
      </c>
      <c r="C10" s="116" t="s">
        <v>19</v>
      </c>
      <c r="D10" s="118">
        <v>1</v>
      </c>
      <c r="E10" s="119" t="s">
        <v>60</v>
      </c>
      <c r="F10" s="119" t="s">
        <v>61</v>
      </c>
    </row>
    <row r="11" spans="1:6" s="36" customFormat="1" ht="18" customHeight="1" x14ac:dyDescent="0.3">
      <c r="A11" s="35"/>
      <c r="B11" s="120"/>
      <c r="C11" s="121" t="s">
        <v>37</v>
      </c>
      <c r="D11" s="122">
        <f>D12+D14+D17+D24+D29+D37+D40+D47-489</f>
        <v>8103.6773400000002</v>
      </c>
      <c r="E11" s="122">
        <f>E12+E14+E17+E24+E29+E37+E40+E47</f>
        <v>4265.4617578947364</v>
      </c>
      <c r="F11" s="122">
        <f>F12+F14+F17+F24+F29+F37+F40+F47</f>
        <v>3839.2155821052625</v>
      </c>
    </row>
    <row r="12" spans="1:6" ht="25.15" customHeight="1" x14ac:dyDescent="0.3">
      <c r="A12" s="37"/>
      <c r="B12" s="108">
        <v>1</v>
      </c>
      <c r="C12" s="109" t="s">
        <v>26</v>
      </c>
      <c r="D12" s="110">
        <f>+D13</f>
        <v>385.56927999999971</v>
      </c>
      <c r="E12" s="110">
        <f t="shared" ref="E12:F12" si="0">+E13</f>
        <v>202.93119999999985</v>
      </c>
      <c r="F12" s="110">
        <f t="shared" si="0"/>
        <v>182.63807999999986</v>
      </c>
    </row>
    <row r="13" spans="1:6" ht="25.15" customHeight="1" x14ac:dyDescent="0.3">
      <c r="A13" s="37">
        <v>340</v>
      </c>
      <c r="B13" s="105" t="s">
        <v>56</v>
      </c>
      <c r="C13" s="106" t="s">
        <v>57</v>
      </c>
      <c r="D13" s="107">
        <f>'[1]05. Tiet kiem'!$D$13</f>
        <v>385.56927999999971</v>
      </c>
      <c r="E13" s="107">
        <f t="shared" ref="E13" si="1">D13/19*10</f>
        <v>202.93119999999985</v>
      </c>
      <c r="F13" s="107">
        <f t="shared" ref="F13" si="2">D13-E13</f>
        <v>182.63807999999986</v>
      </c>
    </row>
    <row r="14" spans="1:6" ht="25.15" customHeight="1" x14ac:dyDescent="0.3">
      <c r="A14" s="37">
        <v>340</v>
      </c>
      <c r="B14" s="108">
        <v>2</v>
      </c>
      <c r="C14" s="109" t="s">
        <v>189</v>
      </c>
      <c r="D14" s="110">
        <f>D15+D16</f>
        <v>406.6000000000007</v>
      </c>
      <c r="E14" s="110">
        <f t="shared" ref="E14:F14" si="3">E15+E16</f>
        <v>214.0000000000004</v>
      </c>
      <c r="F14" s="110">
        <f t="shared" si="3"/>
        <v>192.60000000000034</v>
      </c>
    </row>
    <row r="15" spans="1:6" ht="25.15" customHeight="1" x14ac:dyDescent="0.3">
      <c r="A15" s="37"/>
      <c r="B15" s="105" t="s">
        <v>56</v>
      </c>
      <c r="C15" s="106" t="s">
        <v>190</v>
      </c>
      <c r="D15" s="107">
        <f>'[1]05. Tiet kiem'!$D$15</f>
        <v>11.400000000000006</v>
      </c>
      <c r="E15" s="107">
        <f t="shared" ref="E15:E16" si="4">D15/19*10</f>
        <v>6.0000000000000036</v>
      </c>
      <c r="F15" s="107">
        <f t="shared" ref="F15:F16" si="5">D15-E15</f>
        <v>5.4000000000000021</v>
      </c>
    </row>
    <row r="16" spans="1:6" ht="25.15" customHeight="1" x14ac:dyDescent="0.3">
      <c r="A16" s="37"/>
      <c r="B16" s="105" t="s">
        <v>56</v>
      </c>
      <c r="C16" s="106" t="s">
        <v>57</v>
      </c>
      <c r="D16" s="107">
        <f>'[1]05. Tiet kiem'!$D$16</f>
        <v>395.20000000000073</v>
      </c>
      <c r="E16" s="107">
        <f t="shared" si="4"/>
        <v>208.0000000000004</v>
      </c>
      <c r="F16" s="107">
        <f t="shared" si="5"/>
        <v>187.20000000000033</v>
      </c>
    </row>
    <row r="17" spans="1:6" ht="25.15" customHeight="1" x14ac:dyDescent="0.3">
      <c r="A17" s="37"/>
      <c r="B17" s="108">
        <v>3</v>
      </c>
      <c r="C17" s="109" t="s">
        <v>55</v>
      </c>
      <c r="D17" s="123">
        <f>SUM(D18:D23)</f>
        <v>857.4</v>
      </c>
      <c r="E17" s="123">
        <f t="shared" ref="E17:F17" si="6">SUM(E18:E23)</f>
        <v>451.26315789473688</v>
      </c>
      <c r="F17" s="123">
        <f t="shared" si="6"/>
        <v>406.1368421052631</v>
      </c>
    </row>
    <row r="18" spans="1:6" ht="25.15" customHeight="1" x14ac:dyDescent="0.3">
      <c r="A18" s="37"/>
      <c r="B18" s="105" t="s">
        <v>56</v>
      </c>
      <c r="C18" s="106" t="s">
        <v>5</v>
      </c>
      <c r="D18" s="107">
        <f>'[1]05. Tiet kiem'!$D$18</f>
        <v>342</v>
      </c>
      <c r="E18" s="107">
        <f t="shared" ref="E18" si="7">D18/19*10</f>
        <v>180</v>
      </c>
      <c r="F18" s="107">
        <f t="shared" ref="F18" si="8">D18-E18</f>
        <v>162</v>
      </c>
    </row>
    <row r="19" spans="1:6" ht="25.15" customHeight="1" x14ac:dyDescent="0.3">
      <c r="A19" s="37"/>
      <c r="B19" s="105" t="s">
        <v>56</v>
      </c>
      <c r="C19" s="106" t="s">
        <v>200</v>
      </c>
      <c r="D19" s="107">
        <f>'[1]05. Tiet kiem'!$D$19</f>
        <v>228</v>
      </c>
      <c r="E19" s="107">
        <f t="shared" ref="E19:E23" si="9">D19/19*10</f>
        <v>120</v>
      </c>
      <c r="F19" s="107">
        <f t="shared" ref="F19:F23" si="10">D19-E19</f>
        <v>108</v>
      </c>
    </row>
    <row r="20" spans="1:6" ht="25.15" customHeight="1" x14ac:dyDescent="0.3">
      <c r="A20" s="37"/>
      <c r="B20" s="105"/>
      <c r="C20" s="106" t="s">
        <v>190</v>
      </c>
      <c r="D20" s="107">
        <f>'[1]05. Tiet kiem'!$D$20</f>
        <v>0</v>
      </c>
      <c r="E20" s="107">
        <f t="shared" si="9"/>
        <v>0</v>
      </c>
      <c r="F20" s="107">
        <f t="shared" si="10"/>
        <v>0</v>
      </c>
    </row>
    <row r="21" spans="1:6" ht="25.15" customHeight="1" x14ac:dyDescent="0.3">
      <c r="A21" s="37"/>
      <c r="B21" s="105"/>
      <c r="C21" s="106" t="s">
        <v>14</v>
      </c>
      <c r="D21" s="107">
        <f>'[1]05. Tiet kiem'!$D$21</f>
        <v>11.399999999999999</v>
      </c>
      <c r="E21" s="107">
        <f t="shared" si="9"/>
        <v>6</v>
      </c>
      <c r="F21" s="107">
        <f t="shared" si="10"/>
        <v>5.3999999999999986</v>
      </c>
    </row>
    <row r="22" spans="1:6" ht="25.15" customHeight="1" x14ac:dyDescent="0.3">
      <c r="A22" s="37"/>
      <c r="B22" s="105" t="s">
        <v>56</v>
      </c>
      <c r="C22" s="106" t="s">
        <v>57</v>
      </c>
      <c r="D22" s="107">
        <f>'[1]05. Tiet kiem'!$D$22</f>
        <v>276</v>
      </c>
      <c r="E22" s="107">
        <f t="shared" si="9"/>
        <v>145.26315789473685</v>
      </c>
      <c r="F22" s="107">
        <f t="shared" si="10"/>
        <v>130.73684210526315</v>
      </c>
    </row>
    <row r="23" spans="1:6" ht="25.15" customHeight="1" x14ac:dyDescent="0.3">
      <c r="A23" s="40"/>
      <c r="B23" s="105" t="s">
        <v>56</v>
      </c>
      <c r="C23" s="106" t="s">
        <v>148</v>
      </c>
      <c r="D23" s="107">
        <f>'[1]05. Tiet kiem'!$D$23</f>
        <v>0</v>
      </c>
      <c r="E23" s="107">
        <f t="shared" si="9"/>
        <v>0</v>
      </c>
      <c r="F23" s="107">
        <f t="shared" si="10"/>
        <v>0</v>
      </c>
    </row>
    <row r="24" spans="1:6" ht="25.15" customHeight="1" x14ac:dyDescent="0.3">
      <c r="A24" s="37"/>
      <c r="B24" s="108">
        <v>4</v>
      </c>
      <c r="C24" s="109" t="s">
        <v>191</v>
      </c>
      <c r="D24" s="110">
        <f>SUM(D25:D28)</f>
        <v>3659.6399999999985</v>
      </c>
      <c r="E24" s="110">
        <f t="shared" ref="E24:F24" si="11">SUM(E25:E28)</f>
        <v>1669.126315789473</v>
      </c>
      <c r="F24" s="110">
        <f t="shared" si="11"/>
        <v>1502.5136842105255</v>
      </c>
    </row>
    <row r="25" spans="1:6" ht="25.15" customHeight="1" x14ac:dyDescent="0.3">
      <c r="A25" s="37">
        <v>280</v>
      </c>
      <c r="B25" s="105" t="s">
        <v>56</v>
      </c>
      <c r="C25" s="106" t="s">
        <v>190</v>
      </c>
      <c r="D25" s="107">
        <f>'[1]05. Tiet kiem'!$D$25</f>
        <v>0</v>
      </c>
      <c r="E25" s="107">
        <f>D25/19*10</f>
        <v>0</v>
      </c>
      <c r="F25" s="107">
        <f t="shared" ref="F25" si="12">D25-E25</f>
        <v>0</v>
      </c>
    </row>
    <row r="26" spans="1:6" ht="25.15" customHeight="1" x14ac:dyDescent="0.3">
      <c r="A26" s="37">
        <v>160</v>
      </c>
      <c r="B26" s="105" t="s">
        <v>56</v>
      </c>
      <c r="C26" s="106" t="s">
        <v>14</v>
      </c>
      <c r="D26" s="107">
        <f>'[1]05. Tiet kiem'!$D$26</f>
        <v>2363.2799999999988</v>
      </c>
      <c r="E26" s="107">
        <f>D26/19*10-257</f>
        <v>986.83157894736792</v>
      </c>
      <c r="F26" s="107">
        <f>D26-E26-345-143</f>
        <v>888.44842105263092</v>
      </c>
    </row>
    <row r="27" spans="1:6" ht="25.15" customHeight="1" x14ac:dyDescent="0.3">
      <c r="A27" s="40" t="s">
        <v>58</v>
      </c>
      <c r="B27" s="105" t="s">
        <v>56</v>
      </c>
      <c r="C27" s="106" t="s">
        <v>15</v>
      </c>
      <c r="D27" s="107">
        <f>'[1]05. Tiet kiem'!$D$27</f>
        <v>1258.3599999999997</v>
      </c>
      <c r="E27" s="107">
        <f t="shared" ref="E27" si="13">D27/19*10</f>
        <v>662.29473684210507</v>
      </c>
      <c r="F27" s="107">
        <f t="shared" ref="F27" si="14">D27-E27</f>
        <v>596.06526315789461</v>
      </c>
    </row>
    <row r="28" spans="1:6" s="39" customFormat="1" ht="25.15" customHeight="1" x14ac:dyDescent="0.25">
      <c r="A28" s="38"/>
      <c r="B28" s="105" t="s">
        <v>56</v>
      </c>
      <c r="C28" s="106" t="s">
        <v>57</v>
      </c>
      <c r="D28" s="107">
        <f>'[1]05. Tiet kiem'!$D$28</f>
        <v>38</v>
      </c>
      <c r="E28" s="107">
        <f>D28/19*10</f>
        <v>20</v>
      </c>
      <c r="F28" s="107">
        <f>D28-E28</f>
        <v>18</v>
      </c>
    </row>
    <row r="29" spans="1:6" ht="25.15" customHeight="1" x14ac:dyDescent="0.3">
      <c r="A29" s="40"/>
      <c r="B29" s="108">
        <v>5</v>
      </c>
      <c r="C29" s="109" t="s">
        <v>192</v>
      </c>
      <c r="D29" s="110">
        <f>SUM(D30:D36)</f>
        <v>940.87999999999977</v>
      </c>
      <c r="E29" s="110">
        <f t="shared" ref="E29:F29" si="15">SUM(E30:E36)</f>
        <v>495.19999999999987</v>
      </c>
      <c r="F29" s="110">
        <f t="shared" si="15"/>
        <v>445.67999999999984</v>
      </c>
    </row>
    <row r="30" spans="1:6" ht="25.15" customHeight="1" x14ac:dyDescent="0.3">
      <c r="A30" s="37">
        <v>340</v>
      </c>
      <c r="B30" s="111" t="s">
        <v>56</v>
      </c>
      <c r="C30" s="112" t="s">
        <v>7</v>
      </c>
      <c r="D30" s="107">
        <f>'[1]05. Tiet kiem'!$D$30</f>
        <v>259.73</v>
      </c>
      <c r="E30" s="107">
        <f t="shared" ref="E30" si="16">D30/19*10</f>
        <v>136.70000000000002</v>
      </c>
      <c r="F30" s="107">
        <f t="shared" ref="F30" si="17">D30-E30</f>
        <v>123.03</v>
      </c>
    </row>
    <row r="31" spans="1:6" ht="25.15" customHeight="1" x14ac:dyDescent="0.3">
      <c r="A31" s="37"/>
      <c r="B31" s="111" t="s">
        <v>56</v>
      </c>
      <c r="C31" s="124" t="s">
        <v>193</v>
      </c>
      <c r="D31" s="107">
        <f>'[1]05. Tiet kiem'!$D$31</f>
        <v>23.36999999999999</v>
      </c>
      <c r="E31" s="107">
        <f t="shared" ref="E31:E36" si="18">D31/19*10</f>
        <v>12.299999999999995</v>
      </c>
      <c r="F31" s="107">
        <f t="shared" ref="F31:F36" si="19">D31-E31</f>
        <v>11.069999999999995</v>
      </c>
    </row>
    <row r="32" spans="1:6" ht="38.450000000000003" customHeight="1" x14ac:dyDescent="0.3">
      <c r="A32" s="37"/>
      <c r="B32" s="111"/>
      <c r="C32" s="124" t="s">
        <v>9</v>
      </c>
      <c r="D32" s="107">
        <f>'[1]05. Tiet kiem'!$D$32</f>
        <v>260.86999999999989</v>
      </c>
      <c r="E32" s="107">
        <f t="shared" si="18"/>
        <v>137.29999999999995</v>
      </c>
      <c r="F32" s="107">
        <f t="shared" si="19"/>
        <v>123.56999999999994</v>
      </c>
    </row>
    <row r="33" spans="1:6" ht="25.15" customHeight="1" x14ac:dyDescent="0.3">
      <c r="A33" s="37">
        <v>340</v>
      </c>
      <c r="B33" s="111" t="s">
        <v>56</v>
      </c>
      <c r="C33" s="106" t="s">
        <v>10</v>
      </c>
      <c r="D33" s="107">
        <f>'[1]05. Tiet kiem'!$D$33</f>
        <v>79.800000000000011</v>
      </c>
      <c r="E33" s="107">
        <f t="shared" si="18"/>
        <v>42</v>
      </c>
      <c r="F33" s="107">
        <f t="shared" si="19"/>
        <v>37.800000000000011</v>
      </c>
    </row>
    <row r="34" spans="1:6" ht="25.15" customHeight="1" x14ac:dyDescent="0.3">
      <c r="A34" s="37"/>
      <c r="B34" s="111" t="s">
        <v>56</v>
      </c>
      <c r="C34" s="124" t="s">
        <v>194</v>
      </c>
      <c r="D34" s="107">
        <f>'[1]05. Tiet kiem'!$D$34</f>
        <v>0</v>
      </c>
      <c r="E34" s="107">
        <f t="shared" si="18"/>
        <v>0</v>
      </c>
      <c r="F34" s="107">
        <f t="shared" si="19"/>
        <v>0</v>
      </c>
    </row>
    <row r="35" spans="1:6" ht="25.15" customHeight="1" x14ac:dyDescent="0.3">
      <c r="A35" s="37"/>
      <c r="B35" s="111" t="s">
        <v>56</v>
      </c>
      <c r="C35" s="106" t="s">
        <v>57</v>
      </c>
      <c r="D35" s="107">
        <f>'[1]05. Tiet kiem'!$D$35</f>
        <v>94.429999999999836</v>
      </c>
      <c r="E35" s="107">
        <f t="shared" si="18"/>
        <v>49.699999999999918</v>
      </c>
      <c r="F35" s="107">
        <f t="shared" si="19"/>
        <v>44.729999999999919</v>
      </c>
    </row>
    <row r="36" spans="1:6" ht="25.15" customHeight="1" x14ac:dyDescent="0.3">
      <c r="A36" s="37">
        <v>340</v>
      </c>
      <c r="B36" s="111" t="s">
        <v>56</v>
      </c>
      <c r="C36" s="106" t="s">
        <v>17</v>
      </c>
      <c r="D36" s="107">
        <f>'[1]05. Tiet kiem'!$D$36</f>
        <v>222.67999999999995</v>
      </c>
      <c r="E36" s="107">
        <f t="shared" si="18"/>
        <v>117.19999999999997</v>
      </c>
      <c r="F36" s="107">
        <f t="shared" si="19"/>
        <v>105.47999999999998</v>
      </c>
    </row>
    <row r="37" spans="1:6" ht="25.15" customHeight="1" x14ac:dyDescent="0.3">
      <c r="A37" s="37"/>
      <c r="B37" s="108">
        <v>6</v>
      </c>
      <c r="C37" s="109" t="s">
        <v>195</v>
      </c>
      <c r="D37" s="110">
        <f>D38+D39</f>
        <v>58.139999999999986</v>
      </c>
      <c r="E37" s="110">
        <f t="shared" ref="E37:F37" si="20">E38+E39</f>
        <v>30.599999999999991</v>
      </c>
      <c r="F37" s="110">
        <f t="shared" si="20"/>
        <v>27.539999999999996</v>
      </c>
    </row>
    <row r="38" spans="1:6" s="39" customFormat="1" ht="25.15" customHeight="1" x14ac:dyDescent="0.3">
      <c r="A38" s="38"/>
      <c r="B38" s="111" t="s">
        <v>56</v>
      </c>
      <c r="C38" s="107" t="s">
        <v>57</v>
      </c>
      <c r="D38" s="107">
        <f>'[1]05. Tiet kiem'!$D$38</f>
        <v>58.139999999999986</v>
      </c>
      <c r="E38" s="107">
        <f t="shared" ref="E38" si="21">D38/19*10</f>
        <v>30.599999999999991</v>
      </c>
      <c r="F38" s="107">
        <f t="shared" ref="F38" si="22">D38-E38</f>
        <v>27.539999999999996</v>
      </c>
    </row>
    <row r="39" spans="1:6" ht="25.15" customHeight="1" x14ac:dyDescent="0.3">
      <c r="A39" s="37">
        <v>340</v>
      </c>
      <c r="B39" s="111" t="s">
        <v>56</v>
      </c>
      <c r="C39" s="106" t="s">
        <v>17</v>
      </c>
      <c r="D39" s="107">
        <f>'[1]05. Tiet kiem'!$D$39</f>
        <v>0</v>
      </c>
      <c r="E39" s="107">
        <f t="shared" ref="E39" si="23">D39/19*10</f>
        <v>0</v>
      </c>
      <c r="F39" s="107">
        <f t="shared" ref="F39" si="24">D39-E39</f>
        <v>0</v>
      </c>
    </row>
    <row r="40" spans="1:6" ht="25.15" customHeight="1" x14ac:dyDescent="0.3">
      <c r="A40" s="37">
        <v>280</v>
      </c>
      <c r="B40" s="108">
        <v>7</v>
      </c>
      <c r="C40" s="109" t="s">
        <v>196</v>
      </c>
      <c r="D40" s="110">
        <f>SUM(D41:D46)</f>
        <v>247.75999999999993</v>
      </c>
      <c r="E40" s="110">
        <f t="shared" ref="E40:F40" si="25">SUM(E41:E46)</f>
        <v>130.39999999999998</v>
      </c>
      <c r="F40" s="110">
        <f t="shared" si="25"/>
        <v>117.35999999999996</v>
      </c>
    </row>
    <row r="41" spans="1:6" ht="25.15" customHeight="1" x14ac:dyDescent="0.3">
      <c r="A41" s="40" t="s">
        <v>58</v>
      </c>
      <c r="B41" s="111" t="s">
        <v>56</v>
      </c>
      <c r="C41" s="113" t="s">
        <v>10</v>
      </c>
      <c r="D41" s="107">
        <f>'[1]05. Tiet kiem'!$D$41</f>
        <v>0</v>
      </c>
      <c r="E41" s="107">
        <f t="shared" ref="E41" si="26">D41/19*10</f>
        <v>0</v>
      </c>
      <c r="F41" s="107">
        <f t="shared" ref="F41" si="27">D41-E41</f>
        <v>0</v>
      </c>
    </row>
    <row r="42" spans="1:6" s="39" customFormat="1" ht="25.15" customHeight="1" x14ac:dyDescent="0.3">
      <c r="A42" s="38"/>
      <c r="B42" s="111" t="s">
        <v>56</v>
      </c>
      <c r="C42" s="113" t="s">
        <v>11</v>
      </c>
      <c r="D42" s="107">
        <f>'[1]05. Tiet kiem'!$D$42</f>
        <v>53.199999999999989</v>
      </c>
      <c r="E42" s="107">
        <f t="shared" ref="E42:E46" si="28">D42/19*10</f>
        <v>27.999999999999993</v>
      </c>
      <c r="F42" s="107">
        <f t="shared" ref="F42:F46" si="29">D42-E42</f>
        <v>25.199999999999996</v>
      </c>
    </row>
    <row r="43" spans="1:6" ht="25.15" customHeight="1" x14ac:dyDescent="0.3">
      <c r="A43" s="40"/>
      <c r="B43" s="111" t="s">
        <v>56</v>
      </c>
      <c r="C43" s="113" t="s">
        <v>12</v>
      </c>
      <c r="D43" s="107">
        <f>'[1]05. Tiet kiem'!$D$43</f>
        <v>19</v>
      </c>
      <c r="E43" s="107">
        <f t="shared" si="28"/>
        <v>10</v>
      </c>
      <c r="F43" s="107">
        <f t="shared" si="29"/>
        <v>9</v>
      </c>
    </row>
    <row r="44" spans="1:6" ht="25.15" customHeight="1" x14ac:dyDescent="0.3">
      <c r="A44" s="37">
        <v>160</v>
      </c>
      <c r="B44" s="111" t="s">
        <v>56</v>
      </c>
      <c r="C44" s="107" t="s">
        <v>14</v>
      </c>
      <c r="D44" s="107">
        <f>'[1]05. Tiet kiem'!$D$44</f>
        <v>133</v>
      </c>
      <c r="E44" s="107">
        <f t="shared" si="28"/>
        <v>70</v>
      </c>
      <c r="F44" s="107">
        <f t="shared" si="29"/>
        <v>63</v>
      </c>
    </row>
    <row r="45" spans="1:6" ht="25.15" customHeight="1" x14ac:dyDescent="0.3">
      <c r="A45" s="37"/>
      <c r="B45" s="111"/>
      <c r="C45" s="107" t="s">
        <v>15</v>
      </c>
      <c r="D45" s="107">
        <f>'[1]05. Tiet kiem'!$D$45</f>
        <v>0</v>
      </c>
      <c r="E45" s="107">
        <f t="shared" si="28"/>
        <v>0</v>
      </c>
      <c r="F45" s="107">
        <f t="shared" si="29"/>
        <v>0</v>
      </c>
    </row>
    <row r="46" spans="1:6" ht="25.15" customHeight="1" x14ac:dyDescent="0.3">
      <c r="A46" s="37">
        <v>340</v>
      </c>
      <c r="B46" s="111" t="s">
        <v>56</v>
      </c>
      <c r="C46" s="106" t="s">
        <v>17</v>
      </c>
      <c r="D46" s="107">
        <f>'[1]05. Tiet kiem'!$D$46</f>
        <v>42.559999999999945</v>
      </c>
      <c r="E46" s="107">
        <f t="shared" si="28"/>
        <v>22.39999999999997</v>
      </c>
      <c r="F46" s="107">
        <f t="shared" si="29"/>
        <v>20.159999999999975</v>
      </c>
    </row>
    <row r="47" spans="1:6" ht="25.15" customHeight="1" x14ac:dyDescent="0.3">
      <c r="A47" s="37">
        <v>280</v>
      </c>
      <c r="B47" s="114">
        <v>8</v>
      </c>
      <c r="C47" s="115" t="s">
        <v>197</v>
      </c>
      <c r="D47" s="110">
        <f>SUM(D48:D53)</f>
        <v>2036.6880599999997</v>
      </c>
      <c r="E47" s="110">
        <f>SUM(E48:E53)</f>
        <v>1071.941084210526</v>
      </c>
      <c r="F47" s="110">
        <f>SUM(F48:F53)</f>
        <v>964.74697578947371</v>
      </c>
    </row>
    <row r="48" spans="1:6" ht="25.15" customHeight="1" x14ac:dyDescent="0.3">
      <c r="A48" s="37">
        <v>160</v>
      </c>
      <c r="B48" s="111" t="s">
        <v>56</v>
      </c>
      <c r="C48" s="91" t="s">
        <v>180</v>
      </c>
      <c r="D48" s="107">
        <f>'[1]05. Tiet kiem'!$D$48</f>
        <v>568.8972</v>
      </c>
      <c r="E48" s="107">
        <f>D48/19*10</f>
        <v>299.41957894736839</v>
      </c>
      <c r="F48" s="107">
        <f>D48-E48</f>
        <v>269.4776210526316</v>
      </c>
    </row>
    <row r="49" spans="1:6" ht="25.15" customHeight="1" x14ac:dyDescent="0.3">
      <c r="A49" s="40" t="s">
        <v>58</v>
      </c>
      <c r="B49" s="111" t="s">
        <v>56</v>
      </c>
      <c r="C49" s="92" t="s">
        <v>181</v>
      </c>
      <c r="D49" s="107">
        <f>'[1]05. Tiet kiem'!$D$49</f>
        <v>320</v>
      </c>
      <c r="E49" s="107">
        <f t="shared" ref="E49:E52" si="30">D49/19*10</f>
        <v>168.42105263157893</v>
      </c>
      <c r="F49" s="107">
        <f t="shared" ref="F49:F52" si="31">D49-E49</f>
        <v>151.57894736842107</v>
      </c>
    </row>
    <row r="50" spans="1:6" ht="25.15" customHeight="1" x14ac:dyDescent="0.3">
      <c r="A50" s="40"/>
      <c r="B50" s="111" t="s">
        <v>56</v>
      </c>
      <c r="C50" s="91" t="s">
        <v>182</v>
      </c>
      <c r="D50" s="107">
        <f>'[1]05. Tiet kiem'!$D$50</f>
        <v>314.08870000000019</v>
      </c>
      <c r="E50" s="107">
        <f t="shared" si="30"/>
        <v>165.30984210526327</v>
      </c>
      <c r="F50" s="107">
        <f t="shared" si="31"/>
        <v>148.77885789473692</v>
      </c>
    </row>
    <row r="51" spans="1:6" s="96" customFormat="1" ht="25.15" customHeight="1" x14ac:dyDescent="0.3">
      <c r="A51" s="95"/>
      <c r="B51" s="111" t="s">
        <v>56</v>
      </c>
      <c r="C51" s="91" t="s">
        <v>183</v>
      </c>
      <c r="D51" s="107">
        <f>'[1]05. Tiet kiem'!$D$51</f>
        <v>374.03999999999985</v>
      </c>
      <c r="E51" s="107">
        <f t="shared" si="30"/>
        <v>196.86315789473679</v>
      </c>
      <c r="F51" s="107">
        <f t="shared" si="31"/>
        <v>177.17684210526306</v>
      </c>
    </row>
    <row r="52" spans="1:6" ht="25.15" customHeight="1" x14ac:dyDescent="0.3">
      <c r="A52" s="41"/>
      <c r="B52" s="111" t="s">
        <v>56</v>
      </c>
      <c r="C52" s="91" t="s">
        <v>184</v>
      </c>
      <c r="D52" s="107">
        <f>'[1]05. Tiet kiem'!$D$52</f>
        <v>223.05215999999982</v>
      </c>
      <c r="E52" s="107">
        <f t="shared" si="30"/>
        <v>117.39587368421043</v>
      </c>
      <c r="F52" s="107">
        <f t="shared" si="31"/>
        <v>105.65628631578939</v>
      </c>
    </row>
    <row r="53" spans="1:6" s="96" customFormat="1" ht="25.15" customHeight="1" x14ac:dyDescent="0.3">
      <c r="A53" s="95"/>
      <c r="B53" s="151" t="s">
        <v>56</v>
      </c>
      <c r="C53" s="93" t="s">
        <v>185</v>
      </c>
      <c r="D53" s="107">
        <f>'[1]05. Tiet kiem'!$D$53</f>
        <v>236.60999999999993</v>
      </c>
      <c r="E53" s="152">
        <f>D53/19*10</f>
        <v>124.53157894736839</v>
      </c>
      <c r="F53" s="152">
        <f>D53-E53</f>
        <v>112.07842105263154</v>
      </c>
    </row>
    <row r="54" spans="1:6" x14ac:dyDescent="0.3">
      <c r="A54" s="42"/>
      <c r="B54" s="43"/>
      <c r="C54" s="44"/>
      <c r="D54" s="44"/>
      <c r="E54" s="44"/>
      <c r="F54" s="44"/>
    </row>
  </sheetData>
  <mergeCells count="5">
    <mergeCell ref="E1:F1"/>
    <mergeCell ref="A4:F4"/>
    <mergeCell ref="A5:F5"/>
    <mergeCell ref="E8:F8"/>
    <mergeCell ref="B6:F6"/>
  </mergeCells>
  <pageMargins left="0.51181102362204722" right="0.31496062992125984" top="0.51181102362204722" bottom="0.51181102362204722"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21"/>
  <sheetViews>
    <sheetView zoomScaleNormal="100" workbookViewId="0">
      <selection activeCell="B2" sqref="B2"/>
    </sheetView>
  </sheetViews>
  <sheetFormatPr defaultColWidth="4.6640625" defaultRowHeight="18.75" x14ac:dyDescent="0.3"/>
  <cols>
    <col min="1" max="1" width="4.6640625" style="14" customWidth="1"/>
    <col min="2" max="2" width="30.44140625" style="15" customWidth="1"/>
    <col min="3" max="5" width="9.88671875" style="16" customWidth="1"/>
    <col min="6" max="6" width="11.33203125" style="15" customWidth="1"/>
    <col min="7" max="7" width="15.21875" style="17" customWidth="1"/>
    <col min="8" max="255" width="8.77734375" style="17" customWidth="1"/>
    <col min="256" max="256" width="4.6640625" style="17"/>
    <col min="257" max="257" width="4.6640625" style="17" customWidth="1"/>
    <col min="258" max="258" width="37.5546875" style="17" customWidth="1"/>
    <col min="259" max="261" width="10.5546875" style="17" customWidth="1"/>
    <col min="262" max="262" width="10.109375" style="17" customWidth="1"/>
    <col min="263" max="511" width="8.77734375" style="17" customWidth="1"/>
    <col min="512" max="512" width="4.6640625" style="17"/>
    <col min="513" max="513" width="4.6640625" style="17" customWidth="1"/>
    <col min="514" max="514" width="37.5546875" style="17" customWidth="1"/>
    <col min="515" max="517" width="10.5546875" style="17" customWidth="1"/>
    <col min="518" max="518" width="10.109375" style="17" customWidth="1"/>
    <col min="519" max="767" width="8.77734375" style="17" customWidth="1"/>
    <col min="768" max="768" width="4.6640625" style="17"/>
    <col min="769" max="769" width="4.6640625" style="17" customWidth="1"/>
    <col min="770" max="770" width="37.5546875" style="17" customWidth="1"/>
    <col min="771" max="773" width="10.5546875" style="17" customWidth="1"/>
    <col min="774" max="774" width="10.109375" style="17" customWidth="1"/>
    <col min="775" max="1023" width="8.77734375" style="17" customWidth="1"/>
    <col min="1024" max="1024" width="4.6640625" style="17"/>
    <col min="1025" max="1025" width="4.6640625" style="17" customWidth="1"/>
    <col min="1026" max="1026" width="37.5546875" style="17" customWidth="1"/>
    <col min="1027" max="1029" width="10.5546875" style="17" customWidth="1"/>
    <col min="1030" max="1030" width="10.109375" style="17" customWidth="1"/>
    <col min="1031" max="1279" width="8.77734375" style="17" customWidth="1"/>
    <col min="1280" max="1280" width="4.6640625" style="17"/>
    <col min="1281" max="1281" width="4.6640625" style="17" customWidth="1"/>
    <col min="1282" max="1282" width="37.5546875" style="17" customWidth="1"/>
    <col min="1283" max="1285" width="10.5546875" style="17" customWidth="1"/>
    <col min="1286" max="1286" width="10.109375" style="17" customWidth="1"/>
    <col min="1287" max="1535" width="8.77734375" style="17" customWidth="1"/>
    <col min="1536" max="1536" width="4.6640625" style="17"/>
    <col min="1537" max="1537" width="4.6640625" style="17" customWidth="1"/>
    <col min="1538" max="1538" width="37.5546875" style="17" customWidth="1"/>
    <col min="1539" max="1541" width="10.5546875" style="17" customWidth="1"/>
    <col min="1542" max="1542" width="10.109375" style="17" customWidth="1"/>
    <col min="1543" max="1791" width="8.77734375" style="17" customWidth="1"/>
    <col min="1792" max="1792" width="4.6640625" style="17"/>
    <col min="1793" max="1793" width="4.6640625" style="17" customWidth="1"/>
    <col min="1794" max="1794" width="37.5546875" style="17" customWidth="1"/>
    <col min="1795" max="1797" width="10.5546875" style="17" customWidth="1"/>
    <col min="1798" max="1798" width="10.109375" style="17" customWidth="1"/>
    <col min="1799" max="2047" width="8.77734375" style="17" customWidth="1"/>
    <col min="2048" max="2048" width="4.6640625" style="17"/>
    <col min="2049" max="2049" width="4.6640625" style="17" customWidth="1"/>
    <col min="2050" max="2050" width="37.5546875" style="17" customWidth="1"/>
    <col min="2051" max="2053" width="10.5546875" style="17" customWidth="1"/>
    <col min="2054" max="2054" width="10.109375" style="17" customWidth="1"/>
    <col min="2055" max="2303" width="8.77734375" style="17" customWidth="1"/>
    <col min="2304" max="2304" width="4.6640625" style="17"/>
    <col min="2305" max="2305" width="4.6640625" style="17" customWidth="1"/>
    <col min="2306" max="2306" width="37.5546875" style="17" customWidth="1"/>
    <col min="2307" max="2309" width="10.5546875" style="17" customWidth="1"/>
    <col min="2310" max="2310" width="10.109375" style="17" customWidth="1"/>
    <col min="2311" max="2559" width="8.77734375" style="17" customWidth="1"/>
    <col min="2560" max="2560" width="4.6640625" style="17"/>
    <col min="2561" max="2561" width="4.6640625" style="17" customWidth="1"/>
    <col min="2562" max="2562" width="37.5546875" style="17" customWidth="1"/>
    <col min="2563" max="2565" width="10.5546875" style="17" customWidth="1"/>
    <col min="2566" max="2566" width="10.109375" style="17" customWidth="1"/>
    <col min="2567" max="2815" width="8.77734375" style="17" customWidth="1"/>
    <col min="2816" max="2816" width="4.6640625" style="17"/>
    <col min="2817" max="2817" width="4.6640625" style="17" customWidth="1"/>
    <col min="2818" max="2818" width="37.5546875" style="17" customWidth="1"/>
    <col min="2819" max="2821" width="10.5546875" style="17" customWidth="1"/>
    <col min="2822" max="2822" width="10.109375" style="17" customWidth="1"/>
    <col min="2823" max="3071" width="8.77734375" style="17" customWidth="1"/>
    <col min="3072" max="3072" width="4.6640625" style="17"/>
    <col min="3073" max="3073" width="4.6640625" style="17" customWidth="1"/>
    <col min="3074" max="3074" width="37.5546875" style="17" customWidth="1"/>
    <col min="3075" max="3077" width="10.5546875" style="17" customWidth="1"/>
    <col min="3078" max="3078" width="10.109375" style="17" customWidth="1"/>
    <col min="3079" max="3327" width="8.77734375" style="17" customWidth="1"/>
    <col min="3328" max="3328" width="4.6640625" style="17"/>
    <col min="3329" max="3329" width="4.6640625" style="17" customWidth="1"/>
    <col min="3330" max="3330" width="37.5546875" style="17" customWidth="1"/>
    <col min="3331" max="3333" width="10.5546875" style="17" customWidth="1"/>
    <col min="3334" max="3334" width="10.109375" style="17" customWidth="1"/>
    <col min="3335" max="3583" width="8.77734375" style="17" customWidth="1"/>
    <col min="3584" max="3584" width="4.6640625" style="17"/>
    <col min="3585" max="3585" width="4.6640625" style="17" customWidth="1"/>
    <col min="3586" max="3586" width="37.5546875" style="17" customWidth="1"/>
    <col min="3587" max="3589" width="10.5546875" style="17" customWidth="1"/>
    <col min="3590" max="3590" width="10.109375" style="17" customWidth="1"/>
    <col min="3591" max="3839" width="8.77734375" style="17" customWidth="1"/>
    <col min="3840" max="3840" width="4.6640625" style="17"/>
    <col min="3841" max="3841" width="4.6640625" style="17" customWidth="1"/>
    <col min="3842" max="3842" width="37.5546875" style="17" customWidth="1"/>
    <col min="3843" max="3845" width="10.5546875" style="17" customWidth="1"/>
    <col min="3846" max="3846" width="10.109375" style="17" customWidth="1"/>
    <col min="3847" max="4095" width="8.77734375" style="17" customWidth="1"/>
    <col min="4096" max="4096" width="4.6640625" style="17"/>
    <col min="4097" max="4097" width="4.6640625" style="17" customWidth="1"/>
    <col min="4098" max="4098" width="37.5546875" style="17" customWidth="1"/>
    <col min="4099" max="4101" width="10.5546875" style="17" customWidth="1"/>
    <col min="4102" max="4102" width="10.109375" style="17" customWidth="1"/>
    <col min="4103" max="4351" width="8.77734375" style="17" customWidth="1"/>
    <col min="4352" max="4352" width="4.6640625" style="17"/>
    <col min="4353" max="4353" width="4.6640625" style="17" customWidth="1"/>
    <col min="4354" max="4354" width="37.5546875" style="17" customWidth="1"/>
    <col min="4355" max="4357" width="10.5546875" style="17" customWidth="1"/>
    <col min="4358" max="4358" width="10.109375" style="17" customWidth="1"/>
    <col min="4359" max="4607" width="8.77734375" style="17" customWidth="1"/>
    <col min="4608" max="4608" width="4.6640625" style="17"/>
    <col min="4609" max="4609" width="4.6640625" style="17" customWidth="1"/>
    <col min="4610" max="4610" width="37.5546875" style="17" customWidth="1"/>
    <col min="4611" max="4613" width="10.5546875" style="17" customWidth="1"/>
    <col min="4614" max="4614" width="10.109375" style="17" customWidth="1"/>
    <col min="4615" max="4863" width="8.77734375" style="17" customWidth="1"/>
    <col min="4864" max="4864" width="4.6640625" style="17"/>
    <col min="4865" max="4865" width="4.6640625" style="17" customWidth="1"/>
    <col min="4866" max="4866" width="37.5546875" style="17" customWidth="1"/>
    <col min="4867" max="4869" width="10.5546875" style="17" customWidth="1"/>
    <col min="4870" max="4870" width="10.109375" style="17" customWidth="1"/>
    <col min="4871" max="5119" width="8.77734375" style="17" customWidth="1"/>
    <col min="5120" max="5120" width="4.6640625" style="17"/>
    <col min="5121" max="5121" width="4.6640625" style="17" customWidth="1"/>
    <col min="5122" max="5122" width="37.5546875" style="17" customWidth="1"/>
    <col min="5123" max="5125" width="10.5546875" style="17" customWidth="1"/>
    <col min="5126" max="5126" width="10.109375" style="17" customWidth="1"/>
    <col min="5127" max="5375" width="8.77734375" style="17" customWidth="1"/>
    <col min="5376" max="5376" width="4.6640625" style="17"/>
    <col min="5377" max="5377" width="4.6640625" style="17" customWidth="1"/>
    <col min="5378" max="5378" width="37.5546875" style="17" customWidth="1"/>
    <col min="5379" max="5381" width="10.5546875" style="17" customWidth="1"/>
    <col min="5382" max="5382" width="10.109375" style="17" customWidth="1"/>
    <col min="5383" max="5631" width="8.77734375" style="17" customWidth="1"/>
    <col min="5632" max="5632" width="4.6640625" style="17"/>
    <col min="5633" max="5633" width="4.6640625" style="17" customWidth="1"/>
    <col min="5634" max="5634" width="37.5546875" style="17" customWidth="1"/>
    <col min="5635" max="5637" width="10.5546875" style="17" customWidth="1"/>
    <col min="5638" max="5638" width="10.109375" style="17" customWidth="1"/>
    <col min="5639" max="5887" width="8.77734375" style="17" customWidth="1"/>
    <col min="5888" max="5888" width="4.6640625" style="17"/>
    <col min="5889" max="5889" width="4.6640625" style="17" customWidth="1"/>
    <col min="5890" max="5890" width="37.5546875" style="17" customWidth="1"/>
    <col min="5891" max="5893" width="10.5546875" style="17" customWidth="1"/>
    <col min="5894" max="5894" width="10.109375" style="17" customWidth="1"/>
    <col min="5895" max="6143" width="8.77734375" style="17" customWidth="1"/>
    <col min="6144" max="6144" width="4.6640625" style="17"/>
    <col min="6145" max="6145" width="4.6640625" style="17" customWidth="1"/>
    <col min="6146" max="6146" width="37.5546875" style="17" customWidth="1"/>
    <col min="6147" max="6149" width="10.5546875" style="17" customWidth="1"/>
    <col min="6150" max="6150" width="10.109375" style="17" customWidth="1"/>
    <col min="6151" max="6399" width="8.77734375" style="17" customWidth="1"/>
    <col min="6400" max="6400" width="4.6640625" style="17"/>
    <col min="6401" max="6401" width="4.6640625" style="17" customWidth="1"/>
    <col min="6402" max="6402" width="37.5546875" style="17" customWidth="1"/>
    <col min="6403" max="6405" width="10.5546875" style="17" customWidth="1"/>
    <col min="6406" max="6406" width="10.109375" style="17" customWidth="1"/>
    <col min="6407" max="6655" width="8.77734375" style="17" customWidth="1"/>
    <col min="6656" max="6656" width="4.6640625" style="17"/>
    <col min="6657" max="6657" width="4.6640625" style="17" customWidth="1"/>
    <col min="6658" max="6658" width="37.5546875" style="17" customWidth="1"/>
    <col min="6659" max="6661" width="10.5546875" style="17" customWidth="1"/>
    <col min="6662" max="6662" width="10.109375" style="17" customWidth="1"/>
    <col min="6663" max="6911" width="8.77734375" style="17" customWidth="1"/>
    <col min="6912" max="6912" width="4.6640625" style="17"/>
    <col min="6913" max="6913" width="4.6640625" style="17" customWidth="1"/>
    <col min="6914" max="6914" width="37.5546875" style="17" customWidth="1"/>
    <col min="6915" max="6917" width="10.5546875" style="17" customWidth="1"/>
    <col min="6918" max="6918" width="10.109375" style="17" customWidth="1"/>
    <col min="6919" max="7167" width="8.77734375" style="17" customWidth="1"/>
    <col min="7168" max="7168" width="4.6640625" style="17"/>
    <col min="7169" max="7169" width="4.6640625" style="17" customWidth="1"/>
    <col min="7170" max="7170" width="37.5546875" style="17" customWidth="1"/>
    <col min="7171" max="7173" width="10.5546875" style="17" customWidth="1"/>
    <col min="7174" max="7174" width="10.109375" style="17" customWidth="1"/>
    <col min="7175" max="7423" width="8.77734375" style="17" customWidth="1"/>
    <col min="7424" max="7424" width="4.6640625" style="17"/>
    <col min="7425" max="7425" width="4.6640625" style="17" customWidth="1"/>
    <col min="7426" max="7426" width="37.5546875" style="17" customWidth="1"/>
    <col min="7427" max="7429" width="10.5546875" style="17" customWidth="1"/>
    <col min="7430" max="7430" width="10.109375" style="17" customWidth="1"/>
    <col min="7431" max="7679" width="8.77734375" style="17" customWidth="1"/>
    <col min="7680" max="7680" width="4.6640625" style="17"/>
    <col min="7681" max="7681" width="4.6640625" style="17" customWidth="1"/>
    <col min="7682" max="7682" width="37.5546875" style="17" customWidth="1"/>
    <col min="7683" max="7685" width="10.5546875" style="17" customWidth="1"/>
    <col min="7686" max="7686" width="10.109375" style="17" customWidth="1"/>
    <col min="7687" max="7935" width="8.77734375" style="17" customWidth="1"/>
    <col min="7936" max="7936" width="4.6640625" style="17"/>
    <col min="7937" max="7937" width="4.6640625" style="17" customWidth="1"/>
    <col min="7938" max="7938" width="37.5546875" style="17" customWidth="1"/>
    <col min="7939" max="7941" width="10.5546875" style="17" customWidth="1"/>
    <col min="7942" max="7942" width="10.109375" style="17" customWidth="1"/>
    <col min="7943" max="8191" width="8.77734375" style="17" customWidth="1"/>
    <col min="8192" max="8192" width="4.6640625" style="17"/>
    <col min="8193" max="8193" width="4.6640625" style="17" customWidth="1"/>
    <col min="8194" max="8194" width="37.5546875" style="17" customWidth="1"/>
    <col min="8195" max="8197" width="10.5546875" style="17" customWidth="1"/>
    <col min="8198" max="8198" width="10.109375" style="17" customWidth="1"/>
    <col min="8199" max="8447" width="8.77734375" style="17" customWidth="1"/>
    <col min="8448" max="8448" width="4.6640625" style="17"/>
    <col min="8449" max="8449" width="4.6640625" style="17" customWidth="1"/>
    <col min="8450" max="8450" width="37.5546875" style="17" customWidth="1"/>
    <col min="8451" max="8453" width="10.5546875" style="17" customWidth="1"/>
    <col min="8454" max="8454" width="10.109375" style="17" customWidth="1"/>
    <col min="8455" max="8703" width="8.77734375" style="17" customWidth="1"/>
    <col min="8704" max="8704" width="4.6640625" style="17"/>
    <col min="8705" max="8705" width="4.6640625" style="17" customWidth="1"/>
    <col min="8706" max="8706" width="37.5546875" style="17" customWidth="1"/>
    <col min="8707" max="8709" width="10.5546875" style="17" customWidth="1"/>
    <col min="8710" max="8710" width="10.109375" style="17" customWidth="1"/>
    <col min="8711" max="8959" width="8.77734375" style="17" customWidth="1"/>
    <col min="8960" max="8960" width="4.6640625" style="17"/>
    <col min="8961" max="8961" width="4.6640625" style="17" customWidth="1"/>
    <col min="8962" max="8962" width="37.5546875" style="17" customWidth="1"/>
    <col min="8963" max="8965" width="10.5546875" style="17" customWidth="1"/>
    <col min="8966" max="8966" width="10.109375" style="17" customWidth="1"/>
    <col min="8967" max="9215" width="8.77734375" style="17" customWidth="1"/>
    <col min="9216" max="9216" width="4.6640625" style="17"/>
    <col min="9217" max="9217" width="4.6640625" style="17" customWidth="1"/>
    <col min="9218" max="9218" width="37.5546875" style="17" customWidth="1"/>
    <col min="9219" max="9221" width="10.5546875" style="17" customWidth="1"/>
    <col min="9222" max="9222" width="10.109375" style="17" customWidth="1"/>
    <col min="9223" max="9471" width="8.77734375" style="17" customWidth="1"/>
    <col min="9472" max="9472" width="4.6640625" style="17"/>
    <col min="9473" max="9473" width="4.6640625" style="17" customWidth="1"/>
    <col min="9474" max="9474" width="37.5546875" style="17" customWidth="1"/>
    <col min="9475" max="9477" width="10.5546875" style="17" customWidth="1"/>
    <col min="9478" max="9478" width="10.109375" style="17" customWidth="1"/>
    <col min="9479" max="9727" width="8.77734375" style="17" customWidth="1"/>
    <col min="9728" max="9728" width="4.6640625" style="17"/>
    <col min="9729" max="9729" width="4.6640625" style="17" customWidth="1"/>
    <col min="9730" max="9730" width="37.5546875" style="17" customWidth="1"/>
    <col min="9731" max="9733" width="10.5546875" style="17" customWidth="1"/>
    <col min="9734" max="9734" width="10.109375" style="17" customWidth="1"/>
    <col min="9735" max="9983" width="8.77734375" style="17" customWidth="1"/>
    <col min="9984" max="9984" width="4.6640625" style="17"/>
    <col min="9985" max="9985" width="4.6640625" style="17" customWidth="1"/>
    <col min="9986" max="9986" width="37.5546875" style="17" customWidth="1"/>
    <col min="9987" max="9989" width="10.5546875" style="17" customWidth="1"/>
    <col min="9990" max="9990" width="10.109375" style="17" customWidth="1"/>
    <col min="9991" max="10239" width="8.77734375" style="17" customWidth="1"/>
    <col min="10240" max="10240" width="4.6640625" style="17"/>
    <col min="10241" max="10241" width="4.6640625" style="17" customWidth="1"/>
    <col min="10242" max="10242" width="37.5546875" style="17" customWidth="1"/>
    <col min="10243" max="10245" width="10.5546875" style="17" customWidth="1"/>
    <col min="10246" max="10246" width="10.109375" style="17" customWidth="1"/>
    <col min="10247" max="10495" width="8.77734375" style="17" customWidth="1"/>
    <col min="10496" max="10496" width="4.6640625" style="17"/>
    <col min="10497" max="10497" width="4.6640625" style="17" customWidth="1"/>
    <col min="10498" max="10498" width="37.5546875" style="17" customWidth="1"/>
    <col min="10499" max="10501" width="10.5546875" style="17" customWidth="1"/>
    <col min="10502" max="10502" width="10.109375" style="17" customWidth="1"/>
    <col min="10503" max="10751" width="8.77734375" style="17" customWidth="1"/>
    <col min="10752" max="10752" width="4.6640625" style="17"/>
    <col min="10753" max="10753" width="4.6640625" style="17" customWidth="1"/>
    <col min="10754" max="10754" width="37.5546875" style="17" customWidth="1"/>
    <col min="10755" max="10757" width="10.5546875" style="17" customWidth="1"/>
    <col min="10758" max="10758" width="10.109375" style="17" customWidth="1"/>
    <col min="10759" max="11007" width="8.77734375" style="17" customWidth="1"/>
    <col min="11008" max="11008" width="4.6640625" style="17"/>
    <col min="11009" max="11009" width="4.6640625" style="17" customWidth="1"/>
    <col min="11010" max="11010" width="37.5546875" style="17" customWidth="1"/>
    <col min="11011" max="11013" width="10.5546875" style="17" customWidth="1"/>
    <col min="11014" max="11014" width="10.109375" style="17" customWidth="1"/>
    <col min="11015" max="11263" width="8.77734375" style="17" customWidth="1"/>
    <col min="11264" max="11264" width="4.6640625" style="17"/>
    <col min="11265" max="11265" width="4.6640625" style="17" customWidth="1"/>
    <col min="11266" max="11266" width="37.5546875" style="17" customWidth="1"/>
    <col min="11267" max="11269" width="10.5546875" style="17" customWidth="1"/>
    <col min="11270" max="11270" width="10.109375" style="17" customWidth="1"/>
    <col min="11271" max="11519" width="8.77734375" style="17" customWidth="1"/>
    <col min="11520" max="11520" width="4.6640625" style="17"/>
    <col min="11521" max="11521" width="4.6640625" style="17" customWidth="1"/>
    <col min="11522" max="11522" width="37.5546875" style="17" customWidth="1"/>
    <col min="11523" max="11525" width="10.5546875" style="17" customWidth="1"/>
    <col min="11526" max="11526" width="10.109375" style="17" customWidth="1"/>
    <col min="11527" max="11775" width="8.77734375" style="17" customWidth="1"/>
    <col min="11776" max="11776" width="4.6640625" style="17"/>
    <col min="11777" max="11777" width="4.6640625" style="17" customWidth="1"/>
    <col min="11778" max="11778" width="37.5546875" style="17" customWidth="1"/>
    <col min="11779" max="11781" width="10.5546875" style="17" customWidth="1"/>
    <col min="11782" max="11782" width="10.109375" style="17" customWidth="1"/>
    <col min="11783" max="12031" width="8.77734375" style="17" customWidth="1"/>
    <col min="12032" max="12032" width="4.6640625" style="17"/>
    <col min="12033" max="12033" width="4.6640625" style="17" customWidth="1"/>
    <col min="12034" max="12034" width="37.5546875" style="17" customWidth="1"/>
    <col min="12035" max="12037" width="10.5546875" style="17" customWidth="1"/>
    <col min="12038" max="12038" width="10.109375" style="17" customWidth="1"/>
    <col min="12039" max="12287" width="8.77734375" style="17" customWidth="1"/>
    <col min="12288" max="12288" width="4.6640625" style="17"/>
    <col min="12289" max="12289" width="4.6640625" style="17" customWidth="1"/>
    <col min="12290" max="12290" width="37.5546875" style="17" customWidth="1"/>
    <col min="12291" max="12293" width="10.5546875" style="17" customWidth="1"/>
    <col min="12294" max="12294" width="10.109375" style="17" customWidth="1"/>
    <col min="12295" max="12543" width="8.77734375" style="17" customWidth="1"/>
    <col min="12544" max="12544" width="4.6640625" style="17"/>
    <col min="12545" max="12545" width="4.6640625" style="17" customWidth="1"/>
    <col min="12546" max="12546" width="37.5546875" style="17" customWidth="1"/>
    <col min="12547" max="12549" width="10.5546875" style="17" customWidth="1"/>
    <col min="12550" max="12550" width="10.109375" style="17" customWidth="1"/>
    <col min="12551" max="12799" width="8.77734375" style="17" customWidth="1"/>
    <col min="12800" max="12800" width="4.6640625" style="17"/>
    <col min="12801" max="12801" width="4.6640625" style="17" customWidth="1"/>
    <col min="12802" max="12802" width="37.5546875" style="17" customWidth="1"/>
    <col min="12803" max="12805" width="10.5546875" style="17" customWidth="1"/>
    <col min="12806" max="12806" width="10.109375" style="17" customWidth="1"/>
    <col min="12807" max="13055" width="8.77734375" style="17" customWidth="1"/>
    <col min="13056" max="13056" width="4.6640625" style="17"/>
    <col min="13057" max="13057" width="4.6640625" style="17" customWidth="1"/>
    <col min="13058" max="13058" width="37.5546875" style="17" customWidth="1"/>
    <col min="13059" max="13061" width="10.5546875" style="17" customWidth="1"/>
    <col min="13062" max="13062" width="10.109375" style="17" customWidth="1"/>
    <col min="13063" max="13311" width="8.77734375" style="17" customWidth="1"/>
    <col min="13312" max="13312" width="4.6640625" style="17"/>
    <col min="13313" max="13313" width="4.6640625" style="17" customWidth="1"/>
    <col min="13314" max="13314" width="37.5546875" style="17" customWidth="1"/>
    <col min="13315" max="13317" width="10.5546875" style="17" customWidth="1"/>
    <col min="13318" max="13318" width="10.109375" style="17" customWidth="1"/>
    <col min="13319" max="13567" width="8.77734375" style="17" customWidth="1"/>
    <col min="13568" max="13568" width="4.6640625" style="17"/>
    <col min="13569" max="13569" width="4.6640625" style="17" customWidth="1"/>
    <col min="13570" max="13570" width="37.5546875" style="17" customWidth="1"/>
    <col min="13571" max="13573" width="10.5546875" style="17" customWidth="1"/>
    <col min="13574" max="13574" width="10.109375" style="17" customWidth="1"/>
    <col min="13575" max="13823" width="8.77734375" style="17" customWidth="1"/>
    <col min="13824" max="13824" width="4.6640625" style="17"/>
    <col min="13825" max="13825" width="4.6640625" style="17" customWidth="1"/>
    <col min="13826" max="13826" width="37.5546875" style="17" customWidth="1"/>
    <col min="13827" max="13829" width="10.5546875" style="17" customWidth="1"/>
    <col min="13830" max="13830" width="10.109375" style="17" customWidth="1"/>
    <col min="13831" max="14079" width="8.77734375" style="17" customWidth="1"/>
    <col min="14080" max="14080" width="4.6640625" style="17"/>
    <col min="14081" max="14081" width="4.6640625" style="17" customWidth="1"/>
    <col min="14082" max="14082" width="37.5546875" style="17" customWidth="1"/>
    <col min="14083" max="14085" width="10.5546875" style="17" customWidth="1"/>
    <col min="14086" max="14086" width="10.109375" style="17" customWidth="1"/>
    <col min="14087" max="14335" width="8.77734375" style="17" customWidth="1"/>
    <col min="14336" max="14336" width="4.6640625" style="17"/>
    <col min="14337" max="14337" width="4.6640625" style="17" customWidth="1"/>
    <col min="14338" max="14338" width="37.5546875" style="17" customWidth="1"/>
    <col min="14339" max="14341" width="10.5546875" style="17" customWidth="1"/>
    <col min="14342" max="14342" width="10.109375" style="17" customWidth="1"/>
    <col min="14343" max="14591" width="8.77734375" style="17" customWidth="1"/>
    <col min="14592" max="14592" width="4.6640625" style="17"/>
    <col min="14593" max="14593" width="4.6640625" style="17" customWidth="1"/>
    <col min="14594" max="14594" width="37.5546875" style="17" customWidth="1"/>
    <col min="14595" max="14597" width="10.5546875" style="17" customWidth="1"/>
    <col min="14598" max="14598" width="10.109375" style="17" customWidth="1"/>
    <col min="14599" max="14847" width="8.77734375" style="17" customWidth="1"/>
    <col min="14848" max="14848" width="4.6640625" style="17"/>
    <col min="14849" max="14849" width="4.6640625" style="17" customWidth="1"/>
    <col min="14850" max="14850" width="37.5546875" style="17" customWidth="1"/>
    <col min="14851" max="14853" width="10.5546875" style="17" customWidth="1"/>
    <col min="14854" max="14854" width="10.109375" style="17" customWidth="1"/>
    <col min="14855" max="15103" width="8.77734375" style="17" customWidth="1"/>
    <col min="15104" max="15104" width="4.6640625" style="17"/>
    <col min="15105" max="15105" width="4.6640625" style="17" customWidth="1"/>
    <col min="15106" max="15106" width="37.5546875" style="17" customWidth="1"/>
    <col min="15107" max="15109" width="10.5546875" style="17" customWidth="1"/>
    <col min="15110" max="15110" width="10.109375" style="17" customWidth="1"/>
    <col min="15111" max="15359" width="8.77734375" style="17" customWidth="1"/>
    <col min="15360" max="15360" width="4.6640625" style="17"/>
    <col min="15361" max="15361" width="4.6640625" style="17" customWidth="1"/>
    <col min="15362" max="15362" width="37.5546875" style="17" customWidth="1"/>
    <col min="15363" max="15365" width="10.5546875" style="17" customWidth="1"/>
    <col min="15366" max="15366" width="10.109375" style="17" customWidth="1"/>
    <col min="15367" max="15615" width="8.77734375" style="17" customWidth="1"/>
    <col min="15616" max="15616" width="4.6640625" style="17"/>
    <col min="15617" max="15617" width="4.6640625" style="17" customWidth="1"/>
    <col min="15618" max="15618" width="37.5546875" style="17" customWidth="1"/>
    <col min="15619" max="15621" width="10.5546875" style="17" customWidth="1"/>
    <col min="15622" max="15622" width="10.109375" style="17" customWidth="1"/>
    <col min="15623" max="15871" width="8.77734375" style="17" customWidth="1"/>
    <col min="15872" max="15872" width="4.6640625" style="17"/>
    <col min="15873" max="15873" width="4.6640625" style="17" customWidth="1"/>
    <col min="15874" max="15874" width="37.5546875" style="17" customWidth="1"/>
    <col min="15875" max="15877" width="10.5546875" style="17" customWidth="1"/>
    <col min="15878" max="15878" width="10.109375" style="17" customWidth="1"/>
    <col min="15879" max="16127" width="8.77734375" style="17" customWidth="1"/>
    <col min="16128" max="16128" width="4.6640625" style="17"/>
    <col min="16129" max="16129" width="4.6640625" style="17" customWidth="1"/>
    <col min="16130" max="16130" width="37.5546875" style="17" customWidth="1"/>
    <col min="16131" max="16133" width="10.5546875" style="17" customWidth="1"/>
    <col min="16134" max="16134" width="10.109375" style="17" customWidth="1"/>
    <col min="16135" max="16383" width="8.77734375" style="17" customWidth="1"/>
    <col min="16384" max="16384" width="4.6640625" style="17"/>
  </cols>
  <sheetData>
    <row r="1" spans="1:256" x14ac:dyDescent="0.3">
      <c r="A1" s="158"/>
      <c r="B1" s="158" t="s">
        <v>222</v>
      </c>
      <c r="E1" s="218" t="s">
        <v>165</v>
      </c>
      <c r="F1" s="218"/>
    </row>
    <row r="2" spans="1:256" x14ac:dyDescent="0.3">
      <c r="A2" s="159"/>
      <c r="B2" s="159" t="s">
        <v>207</v>
      </c>
    </row>
    <row r="4" spans="1:256" x14ac:dyDescent="0.3">
      <c r="A4" s="212" t="s">
        <v>40</v>
      </c>
      <c r="B4" s="212"/>
      <c r="C4" s="212"/>
      <c r="D4" s="212"/>
      <c r="E4" s="212"/>
      <c r="F4" s="212"/>
    </row>
    <row r="5" spans="1:256" ht="23.45" customHeight="1" x14ac:dyDescent="0.3">
      <c r="A5" s="212" t="s">
        <v>41</v>
      </c>
      <c r="B5" s="212"/>
      <c r="C5" s="212"/>
      <c r="D5" s="212"/>
      <c r="E5" s="212"/>
      <c r="F5" s="212"/>
    </row>
    <row r="6" spans="1:256" ht="23.45" customHeight="1" x14ac:dyDescent="0.3">
      <c r="A6" s="215" t="str">
        <f>'01. Can doi'!A5:D5</f>
        <v>(Kèm theo Quyết định số 771/QĐ - UBND ngày 22/12/2025 của Ủy ban nhân dân xã Tam Giang)</v>
      </c>
      <c r="B6" s="215"/>
      <c r="C6" s="215"/>
      <c r="D6" s="215"/>
      <c r="E6" s="215"/>
      <c r="F6" s="215"/>
    </row>
    <row r="7" spans="1:256" ht="23.45" customHeight="1" x14ac:dyDescent="0.3">
      <c r="B7" s="18"/>
      <c r="C7" s="19"/>
      <c r="D7" s="19"/>
      <c r="E7" s="219" t="s">
        <v>50</v>
      </c>
      <c r="F7" s="219"/>
    </row>
    <row r="8" spans="1:256" ht="33" customHeight="1" x14ac:dyDescent="0.3">
      <c r="A8" s="220" t="s">
        <v>1</v>
      </c>
      <c r="B8" s="220" t="s">
        <v>42</v>
      </c>
      <c r="C8" s="223" t="s">
        <v>43</v>
      </c>
      <c r="D8" s="223"/>
      <c r="E8" s="223"/>
      <c r="F8" s="224" t="s">
        <v>44</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pans="1:256" x14ac:dyDescent="0.3">
      <c r="A9" s="221"/>
      <c r="B9" s="221"/>
      <c r="C9" s="216" t="s">
        <v>45</v>
      </c>
      <c r="D9" s="216" t="s">
        <v>46</v>
      </c>
      <c r="E9" s="216" t="s">
        <v>47</v>
      </c>
      <c r="F9" s="225"/>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row>
    <row r="10" spans="1:256" ht="25.9" customHeight="1" x14ac:dyDescent="0.3">
      <c r="A10" s="222"/>
      <c r="B10" s="222"/>
      <c r="C10" s="217"/>
      <c r="D10" s="217"/>
      <c r="E10" s="217"/>
      <c r="F10" s="226"/>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x14ac:dyDescent="0.3">
      <c r="A11" s="99"/>
      <c r="B11" s="100" t="s">
        <v>37</v>
      </c>
      <c r="C11" s="101">
        <f>SUM(C12:C17)</f>
        <v>3999.6</v>
      </c>
      <c r="D11" s="101">
        <f>SUM(D12:D17)</f>
        <v>2399.7599999999998</v>
      </c>
      <c r="E11" s="101">
        <f>SUM(E12:E17)</f>
        <v>0</v>
      </c>
      <c r="F11" s="101">
        <f>SUM(F12:F17)</f>
        <v>1599.84</v>
      </c>
      <c r="G11" s="21"/>
      <c r="H11" s="21"/>
      <c r="I11" s="21"/>
      <c r="J11" s="21"/>
      <c r="K11" s="21"/>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row>
    <row r="12" spans="1:256" x14ac:dyDescent="0.3">
      <c r="A12" s="97">
        <v>1</v>
      </c>
      <c r="B12" s="177" t="s">
        <v>180</v>
      </c>
      <c r="C12" s="98">
        <v>1279</v>
      </c>
      <c r="D12" s="125">
        <f>C12-F12</f>
        <v>767.4</v>
      </c>
      <c r="E12" s="98"/>
      <c r="F12" s="24">
        <f>C12*40/100</f>
        <v>511.6</v>
      </c>
      <c r="G12" s="94">
        <f>C12-D12-E12-F12</f>
        <v>0</v>
      </c>
      <c r="H12" s="15"/>
      <c r="I12" s="15"/>
      <c r="J12" s="2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x14ac:dyDescent="0.3">
      <c r="A13" s="22">
        <v>2</v>
      </c>
      <c r="B13" s="178" t="s">
        <v>181</v>
      </c>
      <c r="C13" s="23">
        <v>923</v>
      </c>
      <c r="D13" s="23">
        <f t="shared" ref="D13:D17" si="0">C13-F13</f>
        <v>553.79999999999995</v>
      </c>
      <c r="E13" s="23"/>
      <c r="F13" s="24">
        <f t="shared" ref="F13:F17" si="1">C13*40/100</f>
        <v>369.2</v>
      </c>
      <c r="G13" s="94">
        <f t="shared" ref="G13:G17" si="2">C13-D13-E13-F13</f>
        <v>0</v>
      </c>
      <c r="H13" s="15"/>
      <c r="I13" s="15"/>
      <c r="J13" s="2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x14ac:dyDescent="0.3">
      <c r="A14" s="22">
        <v>3</v>
      </c>
      <c r="B14" s="179" t="s">
        <v>182</v>
      </c>
      <c r="C14" s="23"/>
      <c r="D14" s="23">
        <f t="shared" si="0"/>
        <v>0</v>
      </c>
      <c r="E14" s="23"/>
      <c r="F14" s="24">
        <f t="shared" si="1"/>
        <v>0</v>
      </c>
      <c r="G14" s="94">
        <f t="shared" si="2"/>
        <v>0</v>
      </c>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x14ac:dyDescent="0.3">
      <c r="A15" s="22">
        <v>4</v>
      </c>
      <c r="B15" s="179" t="s">
        <v>183</v>
      </c>
      <c r="C15" s="23"/>
      <c r="D15" s="23">
        <f t="shared" si="0"/>
        <v>0</v>
      </c>
      <c r="E15" s="23"/>
      <c r="F15" s="24">
        <f t="shared" si="1"/>
        <v>0</v>
      </c>
      <c r="G15" s="94">
        <f t="shared" si="2"/>
        <v>0</v>
      </c>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x14ac:dyDescent="0.3">
      <c r="A16" s="22">
        <v>5</v>
      </c>
      <c r="B16" s="179" t="s">
        <v>184</v>
      </c>
      <c r="C16" s="23">
        <v>1002.6</v>
      </c>
      <c r="D16" s="23">
        <f t="shared" si="0"/>
        <v>601.55999999999995</v>
      </c>
      <c r="E16" s="23"/>
      <c r="F16" s="24">
        <f t="shared" si="1"/>
        <v>401.04</v>
      </c>
      <c r="G16" s="94">
        <f t="shared" si="2"/>
        <v>0</v>
      </c>
    </row>
    <row r="17" spans="1:7" x14ac:dyDescent="0.3">
      <c r="A17" s="102">
        <v>6</v>
      </c>
      <c r="B17" s="180" t="s">
        <v>185</v>
      </c>
      <c r="C17" s="103">
        <v>795</v>
      </c>
      <c r="D17" s="103">
        <f t="shared" si="0"/>
        <v>477</v>
      </c>
      <c r="E17" s="103"/>
      <c r="F17" s="150">
        <f t="shared" si="1"/>
        <v>318</v>
      </c>
      <c r="G17" s="94">
        <f t="shared" si="2"/>
        <v>0</v>
      </c>
    </row>
    <row r="18" spans="1:7" x14ac:dyDescent="0.3">
      <c r="B18" s="26"/>
      <c r="C18" s="27"/>
      <c r="D18" s="27"/>
      <c r="E18" s="27"/>
      <c r="F18" s="26"/>
    </row>
    <row r="19" spans="1:7" x14ac:dyDescent="0.3">
      <c r="B19" s="26"/>
      <c r="C19" s="27"/>
      <c r="D19" s="27"/>
      <c r="E19" s="27"/>
      <c r="F19" s="26"/>
    </row>
    <row r="20" spans="1:7" x14ac:dyDescent="0.3">
      <c r="B20" s="26"/>
      <c r="C20" s="27"/>
      <c r="D20" s="27"/>
      <c r="E20" s="27"/>
      <c r="F20" s="26"/>
    </row>
    <row r="21" spans="1:7" x14ac:dyDescent="0.3">
      <c r="B21" s="26"/>
      <c r="C21" s="27"/>
      <c r="D21" s="27"/>
      <c r="E21" s="27"/>
      <c r="F21" s="26"/>
    </row>
  </sheetData>
  <mergeCells count="12">
    <mergeCell ref="A6:F6"/>
    <mergeCell ref="E9:E10"/>
    <mergeCell ref="E1:F1"/>
    <mergeCell ref="A4:F4"/>
    <mergeCell ref="A5:F5"/>
    <mergeCell ref="E7:F7"/>
    <mergeCell ref="A8:A10"/>
    <mergeCell ref="B8:B10"/>
    <mergeCell ref="C8:E8"/>
    <mergeCell ref="F8:F10"/>
    <mergeCell ref="C9:C10"/>
    <mergeCell ref="D9:D10"/>
  </mergeCells>
  <pageMargins left="0.43307086614173229" right="0.11811023622047245"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01. Can doi</vt:lpstr>
      <vt:lpstr> 02.Thu</vt:lpstr>
      <vt:lpstr>03. Chi</vt:lpstr>
      <vt:lpstr>04. Tổng Hợp TX</vt:lpstr>
      <vt:lpstr>05. Tiet kiem</vt:lpstr>
      <vt:lpstr> 06. Thu SN</vt:lpstr>
      <vt:lpstr>' 02.Thu'!Print_Titles</vt:lpstr>
      <vt:lpstr>'03. Chi'!Print_Titles</vt:lpstr>
      <vt:lpstr>'04. Tổng Hợp TX'!Print_Titles</vt:lpstr>
      <vt:lpstr>'05. Tiet kiem'!Print_Titles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UYEN</cp:lastModifiedBy>
  <cp:lastPrinted>2026-01-08T03:27:41Z</cp:lastPrinted>
  <dcterms:created xsi:type="dcterms:W3CDTF">2025-11-29T03:31:05Z</dcterms:created>
  <dcterms:modified xsi:type="dcterms:W3CDTF">2026-01-08T03:35:17Z</dcterms:modified>
</cp:coreProperties>
</file>